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winter\Downloads\"/>
    </mc:Choice>
  </mc:AlternateContent>
  <bookViews>
    <workbookView xWindow="-105" yWindow="-105" windowWidth="19425" windowHeight="10305" activeTab="4"/>
  </bookViews>
  <sheets>
    <sheet name="Proximate Analysis" sheetId="1" r:id="rId1"/>
    <sheet name="Chemical composition" sheetId="6" r:id="rId2"/>
    <sheet name="N fractions" sheetId="3" r:id="rId3"/>
    <sheet name="N&amp;CP fractions" sheetId="4" r:id="rId4"/>
    <sheet name="CP degrdability" sheetId="11" r:id="rId5"/>
    <sheet name="N digestibility" sheetId="2" r:id="rId6"/>
    <sheet name="Rate of CP dis." sheetId="5" r:id="rId7"/>
    <sheet name=" Rate of CP dis. 2" sheetId="8" r:id="rId8"/>
    <sheet name="protein degrdation rate" sheetId="7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4" i="6" l="1"/>
  <c r="T5" i="6"/>
  <c r="T6" i="6"/>
  <c r="T7" i="6"/>
  <c r="T8" i="6"/>
  <c r="T9" i="6"/>
  <c r="T10" i="6"/>
  <c r="T11" i="6"/>
  <c r="T12" i="6"/>
  <c r="T13" i="6"/>
  <c r="T14" i="6"/>
  <c r="T15" i="6"/>
  <c r="T16" i="6"/>
  <c r="T17" i="6"/>
  <c r="T18" i="6"/>
  <c r="T19" i="6"/>
  <c r="T20" i="6"/>
  <c r="T21" i="6"/>
  <c r="T22" i="6"/>
  <c r="T23" i="6"/>
  <c r="T24" i="6"/>
  <c r="T25" i="6"/>
  <c r="T26" i="6"/>
  <c r="T27" i="6"/>
  <c r="T28" i="6"/>
  <c r="T29" i="6"/>
  <c r="T30" i="6"/>
  <c r="T31" i="6"/>
  <c r="T32" i="6"/>
  <c r="T33" i="6"/>
  <c r="T34" i="6"/>
  <c r="T3" i="6"/>
  <c r="S4" i="6"/>
  <c r="S5" i="6"/>
  <c r="S6" i="6"/>
  <c r="S7" i="6"/>
  <c r="S8" i="6"/>
  <c r="S9" i="6"/>
  <c r="S10" i="6"/>
  <c r="S11" i="6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S33" i="6"/>
  <c r="S34" i="6"/>
  <c r="S3" i="6"/>
  <c r="Q5" i="8" l="1"/>
  <c r="R5" i="8"/>
  <c r="S5" i="8"/>
  <c r="T5" i="8"/>
  <c r="Q6" i="8"/>
  <c r="R6" i="8"/>
  <c r="S6" i="8"/>
  <c r="T6" i="8"/>
  <c r="Q7" i="8"/>
  <c r="R7" i="8"/>
  <c r="S7" i="8"/>
  <c r="T7" i="8"/>
  <c r="Q8" i="8"/>
  <c r="R8" i="8"/>
  <c r="S8" i="8"/>
  <c r="T8" i="8"/>
  <c r="Q9" i="8"/>
  <c r="R9" i="8"/>
  <c r="S9" i="8"/>
  <c r="T9" i="8"/>
  <c r="Q10" i="8"/>
  <c r="R10" i="8"/>
  <c r="S10" i="8"/>
  <c r="T10" i="8"/>
  <c r="Q11" i="8"/>
  <c r="R11" i="8"/>
  <c r="S11" i="8"/>
  <c r="T11" i="8"/>
  <c r="Q12" i="8"/>
  <c r="R12" i="8"/>
  <c r="S12" i="8"/>
  <c r="T12" i="8"/>
  <c r="Q13" i="8"/>
  <c r="R13" i="8"/>
  <c r="S13" i="8"/>
  <c r="T13" i="8"/>
  <c r="Q14" i="8"/>
  <c r="R14" i="8"/>
  <c r="S14" i="8"/>
  <c r="T14" i="8"/>
  <c r="Q15" i="8"/>
  <c r="R15" i="8"/>
  <c r="S15" i="8"/>
  <c r="T15" i="8"/>
  <c r="Q16" i="8"/>
  <c r="R16" i="8"/>
  <c r="S16" i="8"/>
  <c r="T16" i="8"/>
  <c r="Q17" i="8"/>
  <c r="R17" i="8"/>
  <c r="S17" i="8"/>
  <c r="T17" i="8"/>
  <c r="Q18" i="8"/>
  <c r="R18" i="8"/>
  <c r="S18" i="8"/>
  <c r="T18" i="8"/>
  <c r="Q19" i="8"/>
  <c r="R19" i="8"/>
  <c r="S19" i="8"/>
  <c r="T19" i="8"/>
  <c r="Q20" i="8"/>
  <c r="R20" i="8"/>
  <c r="S20" i="8"/>
  <c r="T20" i="8"/>
  <c r="Q21" i="8"/>
  <c r="R21" i="8"/>
  <c r="S21" i="8"/>
  <c r="T21" i="8"/>
  <c r="Q22" i="8"/>
  <c r="R22" i="8"/>
  <c r="S22" i="8"/>
  <c r="T22" i="8"/>
  <c r="Q23" i="8"/>
  <c r="R23" i="8"/>
  <c r="S23" i="8"/>
  <c r="T23" i="8"/>
  <c r="Q24" i="8"/>
  <c r="R24" i="8"/>
  <c r="S24" i="8"/>
  <c r="T24" i="8"/>
  <c r="Q25" i="8"/>
  <c r="R25" i="8"/>
  <c r="S25" i="8"/>
  <c r="T25" i="8"/>
  <c r="Q26" i="8"/>
  <c r="R26" i="8"/>
  <c r="S26" i="8"/>
  <c r="T26" i="8"/>
  <c r="Q27" i="8"/>
  <c r="R27" i="8"/>
  <c r="S27" i="8"/>
  <c r="T27" i="8"/>
  <c r="Q28" i="8"/>
  <c r="R28" i="8"/>
  <c r="S28" i="8"/>
  <c r="T28" i="8"/>
  <c r="Q29" i="8"/>
  <c r="R29" i="8"/>
  <c r="S29" i="8"/>
  <c r="T29" i="8"/>
  <c r="Q30" i="8"/>
  <c r="R30" i="8"/>
  <c r="S30" i="8"/>
  <c r="T30" i="8"/>
  <c r="Q31" i="8"/>
  <c r="R31" i="8"/>
  <c r="S31" i="8"/>
  <c r="T31" i="8"/>
  <c r="Q32" i="8"/>
  <c r="R32" i="8"/>
  <c r="S32" i="8"/>
  <c r="T32" i="8"/>
  <c r="Q33" i="8"/>
  <c r="R33" i="8"/>
  <c r="S33" i="8"/>
  <c r="T33" i="8"/>
  <c r="Q34" i="8"/>
  <c r="R34" i="8"/>
  <c r="S34" i="8"/>
  <c r="T34" i="8"/>
  <c r="Q35" i="8"/>
  <c r="R35" i="8"/>
  <c r="S35" i="8"/>
  <c r="T35" i="8"/>
  <c r="Q36" i="8"/>
  <c r="R36" i="8"/>
  <c r="S36" i="8"/>
  <c r="T36" i="8"/>
  <c r="Q37" i="8"/>
  <c r="R37" i="8"/>
  <c r="S37" i="8"/>
  <c r="T37" i="8"/>
  <c r="Q38" i="8"/>
  <c r="R38" i="8"/>
  <c r="S38" i="8"/>
  <c r="T38" i="8"/>
  <c r="R4" i="8"/>
  <c r="S4" i="8"/>
  <c r="T4" i="8"/>
  <c r="Q4" i="8"/>
  <c r="P4" i="4" l="1"/>
  <c r="P5" i="4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" i="4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" i="4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" i="4"/>
  <c r="M4" i="4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" i="4"/>
  <c r="L4" i="4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" i="4"/>
  <c r="K4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" i="4"/>
  <c r="Y3" i="4"/>
  <c r="Y4" i="4"/>
  <c r="Y5" i="4"/>
  <c r="Y6" i="4"/>
  <c r="Y7" i="4"/>
  <c r="Y8" i="4"/>
  <c r="Y9" i="4"/>
  <c r="Y10" i="4"/>
  <c r="Y11" i="4"/>
  <c r="Y12" i="4"/>
  <c r="Y13" i="4"/>
  <c r="Y14" i="4"/>
  <c r="Y15" i="4"/>
  <c r="Y16" i="4"/>
  <c r="Y17" i="4"/>
  <c r="Y18" i="4"/>
  <c r="Y19" i="4"/>
  <c r="Y20" i="4"/>
  <c r="Y21" i="4"/>
  <c r="Y22" i="4"/>
  <c r="Y23" i="4"/>
  <c r="Y24" i="4"/>
  <c r="Y25" i="4"/>
  <c r="Y26" i="4"/>
  <c r="Y27" i="4"/>
  <c r="Y28" i="4"/>
  <c r="Y29" i="4"/>
  <c r="Y30" i="4"/>
  <c r="Y31" i="4"/>
  <c r="Y32" i="4"/>
  <c r="Y33" i="4"/>
  <c r="Y34" i="4"/>
  <c r="BD4" i="4" l="1"/>
  <c r="BE4" i="4"/>
  <c r="BF4" i="4"/>
  <c r="BG4" i="4"/>
  <c r="BD5" i="4"/>
  <c r="BE5" i="4"/>
  <c r="BF5" i="4"/>
  <c r="BG5" i="4"/>
  <c r="BD6" i="4"/>
  <c r="BE6" i="4"/>
  <c r="BF6" i="4"/>
  <c r="BG6" i="4"/>
  <c r="BD7" i="4"/>
  <c r="BE7" i="4"/>
  <c r="BF7" i="4"/>
  <c r="BG7" i="4"/>
  <c r="BD8" i="4"/>
  <c r="BE8" i="4"/>
  <c r="BF8" i="4"/>
  <c r="BG8" i="4"/>
  <c r="BD9" i="4"/>
  <c r="BE9" i="4"/>
  <c r="BF9" i="4"/>
  <c r="BG9" i="4"/>
  <c r="BD10" i="4"/>
  <c r="BE10" i="4"/>
  <c r="BF10" i="4"/>
  <c r="BG10" i="4"/>
  <c r="BD11" i="4"/>
  <c r="BE11" i="4"/>
  <c r="BF11" i="4"/>
  <c r="BG11" i="4"/>
  <c r="BD12" i="4"/>
  <c r="BE12" i="4"/>
  <c r="BF12" i="4"/>
  <c r="BG12" i="4"/>
  <c r="BD13" i="4"/>
  <c r="BE13" i="4"/>
  <c r="BF13" i="4"/>
  <c r="BG13" i="4"/>
  <c r="BD14" i="4"/>
  <c r="BE14" i="4"/>
  <c r="BF14" i="4"/>
  <c r="BG14" i="4"/>
  <c r="BD15" i="4"/>
  <c r="BE15" i="4"/>
  <c r="BF15" i="4"/>
  <c r="BG15" i="4"/>
  <c r="BD16" i="4"/>
  <c r="BE16" i="4"/>
  <c r="BF16" i="4"/>
  <c r="BG16" i="4"/>
  <c r="BD17" i="4"/>
  <c r="BE17" i="4"/>
  <c r="BF17" i="4"/>
  <c r="BG17" i="4"/>
  <c r="BD18" i="4"/>
  <c r="BE18" i="4"/>
  <c r="BF18" i="4"/>
  <c r="BG18" i="4"/>
  <c r="BD19" i="4"/>
  <c r="BE19" i="4"/>
  <c r="BF19" i="4"/>
  <c r="BG19" i="4"/>
  <c r="BD20" i="4"/>
  <c r="BE20" i="4"/>
  <c r="BF20" i="4"/>
  <c r="BG20" i="4"/>
  <c r="BD21" i="4"/>
  <c r="BE21" i="4"/>
  <c r="BF21" i="4"/>
  <c r="BG21" i="4"/>
  <c r="BD22" i="4"/>
  <c r="BE22" i="4"/>
  <c r="BF22" i="4"/>
  <c r="BG22" i="4"/>
  <c r="BD23" i="4"/>
  <c r="BE23" i="4"/>
  <c r="BF23" i="4"/>
  <c r="BG23" i="4"/>
  <c r="BD24" i="4"/>
  <c r="BE24" i="4"/>
  <c r="BF24" i="4"/>
  <c r="BG24" i="4"/>
  <c r="BD25" i="4"/>
  <c r="BE25" i="4"/>
  <c r="BF25" i="4"/>
  <c r="BG25" i="4"/>
  <c r="BD26" i="4"/>
  <c r="BE26" i="4"/>
  <c r="BF26" i="4"/>
  <c r="BG26" i="4"/>
  <c r="BD27" i="4"/>
  <c r="BE27" i="4"/>
  <c r="BF27" i="4"/>
  <c r="BG27" i="4"/>
  <c r="BD28" i="4"/>
  <c r="BE28" i="4"/>
  <c r="BF28" i="4"/>
  <c r="BG28" i="4"/>
  <c r="BD29" i="4"/>
  <c r="BE29" i="4"/>
  <c r="BF29" i="4"/>
  <c r="BG29" i="4"/>
  <c r="BD30" i="4"/>
  <c r="BE30" i="4"/>
  <c r="BF30" i="4"/>
  <c r="BG30" i="4"/>
  <c r="BD31" i="4"/>
  <c r="BE31" i="4"/>
  <c r="BF31" i="4"/>
  <c r="BG31" i="4"/>
  <c r="BD32" i="4"/>
  <c r="BE32" i="4"/>
  <c r="BF32" i="4"/>
  <c r="BG32" i="4"/>
  <c r="BD33" i="4"/>
  <c r="BE33" i="4"/>
  <c r="BF33" i="4"/>
  <c r="BG33" i="4"/>
  <c r="BD34" i="4"/>
  <c r="BE34" i="4"/>
  <c r="BF34" i="4"/>
  <c r="BG34" i="4"/>
  <c r="BE3" i="4"/>
  <c r="BF3" i="4"/>
  <c r="BG3" i="4"/>
  <c r="BD3" i="4"/>
  <c r="AE3" i="4"/>
  <c r="AN3" i="4" s="1"/>
  <c r="AG3" i="4"/>
  <c r="AP3" i="4" s="1"/>
  <c r="AH3" i="4"/>
  <c r="AQ3" i="4" s="1"/>
  <c r="AE4" i="4"/>
  <c r="AG4" i="4"/>
  <c r="AP4" i="4" s="1"/>
  <c r="AH4" i="4"/>
  <c r="AQ4" i="4" s="1"/>
  <c r="AE5" i="4"/>
  <c r="AN5" i="4" s="1"/>
  <c r="AG5" i="4"/>
  <c r="AP5" i="4" s="1"/>
  <c r="AH5" i="4"/>
  <c r="AQ5" i="4" s="1"/>
  <c r="AE6" i="4"/>
  <c r="AN6" i="4" s="1"/>
  <c r="AG6" i="4"/>
  <c r="AP6" i="4" s="1"/>
  <c r="AH6" i="4"/>
  <c r="AQ6" i="4" s="1"/>
  <c r="AE7" i="4"/>
  <c r="AN7" i="4" s="1"/>
  <c r="AG7" i="4"/>
  <c r="AP7" i="4" s="1"/>
  <c r="AH7" i="4"/>
  <c r="AQ7" i="4" s="1"/>
  <c r="AE8" i="4"/>
  <c r="AG8" i="4"/>
  <c r="AP8" i="4" s="1"/>
  <c r="AH8" i="4"/>
  <c r="AQ8" i="4" s="1"/>
  <c r="AE9" i="4"/>
  <c r="AN9" i="4" s="1"/>
  <c r="AG9" i="4"/>
  <c r="AP9" i="4" s="1"/>
  <c r="AH9" i="4"/>
  <c r="AQ9" i="4" s="1"/>
  <c r="AE10" i="4"/>
  <c r="AN10" i="4" s="1"/>
  <c r="AG10" i="4"/>
  <c r="AP10" i="4" s="1"/>
  <c r="AH10" i="4"/>
  <c r="AQ10" i="4" s="1"/>
  <c r="AE11" i="4"/>
  <c r="AN11" i="4" s="1"/>
  <c r="AG11" i="4"/>
  <c r="AP11" i="4" s="1"/>
  <c r="AH11" i="4"/>
  <c r="AQ11" i="4" s="1"/>
  <c r="AE12" i="4"/>
  <c r="AG12" i="4"/>
  <c r="AP12" i="4" s="1"/>
  <c r="AH12" i="4"/>
  <c r="AQ12" i="4" s="1"/>
  <c r="AE13" i="4"/>
  <c r="AN13" i="4" s="1"/>
  <c r="AG13" i="4"/>
  <c r="AP13" i="4" s="1"/>
  <c r="AH13" i="4"/>
  <c r="AQ13" i="4" s="1"/>
  <c r="AE14" i="4"/>
  <c r="AN14" i="4" s="1"/>
  <c r="AG14" i="4"/>
  <c r="AP14" i="4" s="1"/>
  <c r="AH14" i="4"/>
  <c r="AQ14" i="4" s="1"/>
  <c r="AE15" i="4"/>
  <c r="AN15" i="4" s="1"/>
  <c r="AG15" i="4"/>
  <c r="AP15" i="4" s="1"/>
  <c r="AH15" i="4"/>
  <c r="AQ15" i="4" s="1"/>
  <c r="AE16" i="4"/>
  <c r="AG16" i="4"/>
  <c r="AP16" i="4" s="1"/>
  <c r="AH16" i="4"/>
  <c r="AQ16" i="4" s="1"/>
  <c r="AE17" i="4"/>
  <c r="AN17" i="4" s="1"/>
  <c r="AG17" i="4"/>
  <c r="AP17" i="4" s="1"/>
  <c r="AH17" i="4"/>
  <c r="AQ17" i="4" s="1"/>
  <c r="AE18" i="4"/>
  <c r="AN18" i="4" s="1"/>
  <c r="AG18" i="4"/>
  <c r="AP18" i="4" s="1"/>
  <c r="AH18" i="4"/>
  <c r="AQ18" i="4" s="1"/>
  <c r="AE19" i="4"/>
  <c r="AN19" i="4" s="1"/>
  <c r="AG19" i="4"/>
  <c r="AP19" i="4" s="1"/>
  <c r="AH19" i="4"/>
  <c r="AQ19" i="4" s="1"/>
  <c r="AE20" i="4"/>
  <c r="AG20" i="4"/>
  <c r="AP20" i="4" s="1"/>
  <c r="AH20" i="4"/>
  <c r="AQ20" i="4" s="1"/>
  <c r="AE21" i="4"/>
  <c r="AN21" i="4" s="1"/>
  <c r="AG21" i="4"/>
  <c r="AP21" i="4" s="1"/>
  <c r="AH21" i="4"/>
  <c r="AQ21" i="4" s="1"/>
  <c r="AE22" i="4"/>
  <c r="AN22" i="4" s="1"/>
  <c r="AG22" i="4"/>
  <c r="AP22" i="4" s="1"/>
  <c r="AH22" i="4"/>
  <c r="AQ22" i="4" s="1"/>
  <c r="AE23" i="4"/>
  <c r="AN23" i="4" s="1"/>
  <c r="AG23" i="4"/>
  <c r="AP23" i="4" s="1"/>
  <c r="AH23" i="4"/>
  <c r="AQ23" i="4" s="1"/>
  <c r="AE24" i="4"/>
  <c r="AG24" i="4"/>
  <c r="AP24" i="4" s="1"/>
  <c r="AH24" i="4"/>
  <c r="AQ24" i="4" s="1"/>
  <c r="AE25" i="4"/>
  <c r="AN25" i="4" s="1"/>
  <c r="AG25" i="4"/>
  <c r="AP25" i="4" s="1"/>
  <c r="AH25" i="4"/>
  <c r="AQ25" i="4" s="1"/>
  <c r="AE26" i="4"/>
  <c r="AN26" i="4" s="1"/>
  <c r="AG26" i="4"/>
  <c r="AP26" i="4" s="1"/>
  <c r="AH26" i="4"/>
  <c r="AQ26" i="4" s="1"/>
  <c r="AE27" i="4"/>
  <c r="AN27" i="4" s="1"/>
  <c r="AG27" i="4"/>
  <c r="AP27" i="4" s="1"/>
  <c r="AH27" i="4"/>
  <c r="AQ27" i="4" s="1"/>
  <c r="AE28" i="4"/>
  <c r="AG28" i="4"/>
  <c r="AP28" i="4" s="1"/>
  <c r="AH28" i="4"/>
  <c r="AQ28" i="4" s="1"/>
  <c r="AE29" i="4"/>
  <c r="AN29" i="4" s="1"/>
  <c r="AG29" i="4"/>
  <c r="AP29" i="4" s="1"/>
  <c r="AH29" i="4"/>
  <c r="AQ29" i="4" s="1"/>
  <c r="AE30" i="4"/>
  <c r="AN30" i="4" s="1"/>
  <c r="AG30" i="4"/>
  <c r="AP30" i="4" s="1"/>
  <c r="AH30" i="4"/>
  <c r="AQ30" i="4" s="1"/>
  <c r="AE31" i="4"/>
  <c r="AN31" i="4" s="1"/>
  <c r="AG31" i="4"/>
  <c r="AP31" i="4" s="1"/>
  <c r="AH31" i="4"/>
  <c r="AQ31" i="4" s="1"/>
  <c r="AE32" i="4"/>
  <c r="AG32" i="4"/>
  <c r="AP32" i="4" s="1"/>
  <c r="AH32" i="4"/>
  <c r="AQ32" i="4" s="1"/>
  <c r="AE33" i="4"/>
  <c r="AN33" i="4" s="1"/>
  <c r="AG33" i="4"/>
  <c r="AP33" i="4" s="1"/>
  <c r="AH33" i="4"/>
  <c r="AQ33" i="4" s="1"/>
  <c r="AE34" i="4"/>
  <c r="AN34" i="4" s="1"/>
  <c r="AG34" i="4"/>
  <c r="AP34" i="4" s="1"/>
  <c r="AH34" i="4"/>
  <c r="AQ34" i="4" s="1"/>
  <c r="AD4" i="4"/>
  <c r="AM4" i="4" s="1"/>
  <c r="AD5" i="4"/>
  <c r="AM5" i="4" s="1"/>
  <c r="AD6" i="4"/>
  <c r="AM6" i="4" s="1"/>
  <c r="AD7" i="4"/>
  <c r="AM7" i="4" s="1"/>
  <c r="AD8" i="4"/>
  <c r="AM8" i="4" s="1"/>
  <c r="AD9" i="4"/>
  <c r="AM9" i="4" s="1"/>
  <c r="AD10" i="4"/>
  <c r="AM10" i="4" s="1"/>
  <c r="AD11" i="4"/>
  <c r="AM11" i="4" s="1"/>
  <c r="AD12" i="4"/>
  <c r="AM12" i="4" s="1"/>
  <c r="AD13" i="4"/>
  <c r="AM13" i="4" s="1"/>
  <c r="AD14" i="4"/>
  <c r="AM14" i="4" s="1"/>
  <c r="AD15" i="4"/>
  <c r="AM15" i="4" s="1"/>
  <c r="AD16" i="4"/>
  <c r="AM16" i="4" s="1"/>
  <c r="AD17" i="4"/>
  <c r="AM17" i="4" s="1"/>
  <c r="AD18" i="4"/>
  <c r="AM18" i="4" s="1"/>
  <c r="AD19" i="4"/>
  <c r="AM19" i="4" s="1"/>
  <c r="AD20" i="4"/>
  <c r="AM20" i="4" s="1"/>
  <c r="AD21" i="4"/>
  <c r="AM21" i="4" s="1"/>
  <c r="AD22" i="4"/>
  <c r="AM22" i="4" s="1"/>
  <c r="AD23" i="4"/>
  <c r="AM23" i="4" s="1"/>
  <c r="AD24" i="4"/>
  <c r="AM24" i="4" s="1"/>
  <c r="AD25" i="4"/>
  <c r="AM25" i="4" s="1"/>
  <c r="AD26" i="4"/>
  <c r="AM26" i="4" s="1"/>
  <c r="AD27" i="4"/>
  <c r="AM27" i="4" s="1"/>
  <c r="AD28" i="4"/>
  <c r="AM28" i="4" s="1"/>
  <c r="AD29" i="4"/>
  <c r="AM29" i="4" s="1"/>
  <c r="AD30" i="4"/>
  <c r="AM30" i="4" s="1"/>
  <c r="AD31" i="4"/>
  <c r="AM31" i="4" s="1"/>
  <c r="AD32" i="4"/>
  <c r="AM32" i="4" s="1"/>
  <c r="AD33" i="4"/>
  <c r="AM33" i="4" s="1"/>
  <c r="AD34" i="4"/>
  <c r="AM34" i="4" s="1"/>
  <c r="AD3" i="4"/>
  <c r="AM3" i="4" s="1"/>
  <c r="V4" i="4"/>
  <c r="AF4" i="4" s="1"/>
  <c r="AO4" i="4" s="1"/>
  <c r="V5" i="4"/>
  <c r="AF5" i="4" s="1"/>
  <c r="AO5" i="4" s="1"/>
  <c r="V6" i="4"/>
  <c r="AF6" i="4" s="1"/>
  <c r="AO6" i="4" s="1"/>
  <c r="V7" i="4"/>
  <c r="AF7" i="4" s="1"/>
  <c r="AO7" i="4" s="1"/>
  <c r="V8" i="4"/>
  <c r="AF8" i="4" s="1"/>
  <c r="AO8" i="4" s="1"/>
  <c r="V9" i="4"/>
  <c r="AF9" i="4" s="1"/>
  <c r="AO9" i="4" s="1"/>
  <c r="V10" i="4"/>
  <c r="AF10" i="4" s="1"/>
  <c r="AO10" i="4" s="1"/>
  <c r="V11" i="4"/>
  <c r="AF11" i="4" s="1"/>
  <c r="AO11" i="4" s="1"/>
  <c r="V12" i="4"/>
  <c r="AF12" i="4" s="1"/>
  <c r="AO12" i="4" s="1"/>
  <c r="V13" i="4"/>
  <c r="AF13" i="4" s="1"/>
  <c r="AO13" i="4" s="1"/>
  <c r="V14" i="4"/>
  <c r="AF14" i="4" s="1"/>
  <c r="AO14" i="4" s="1"/>
  <c r="V15" i="4"/>
  <c r="AF15" i="4" s="1"/>
  <c r="AO15" i="4" s="1"/>
  <c r="V16" i="4"/>
  <c r="AF16" i="4" s="1"/>
  <c r="AO16" i="4" s="1"/>
  <c r="V17" i="4"/>
  <c r="AF17" i="4" s="1"/>
  <c r="AO17" i="4" s="1"/>
  <c r="V18" i="4"/>
  <c r="AF18" i="4" s="1"/>
  <c r="AO18" i="4" s="1"/>
  <c r="V19" i="4"/>
  <c r="AF19" i="4" s="1"/>
  <c r="AO19" i="4" s="1"/>
  <c r="V20" i="4"/>
  <c r="AF20" i="4" s="1"/>
  <c r="AO20" i="4" s="1"/>
  <c r="V21" i="4"/>
  <c r="AF21" i="4" s="1"/>
  <c r="AO21" i="4" s="1"/>
  <c r="V22" i="4"/>
  <c r="AF22" i="4" s="1"/>
  <c r="AO22" i="4" s="1"/>
  <c r="V23" i="4"/>
  <c r="AF23" i="4" s="1"/>
  <c r="AO23" i="4" s="1"/>
  <c r="V24" i="4"/>
  <c r="AF24" i="4" s="1"/>
  <c r="AO24" i="4" s="1"/>
  <c r="V25" i="4"/>
  <c r="AF25" i="4" s="1"/>
  <c r="AO25" i="4" s="1"/>
  <c r="V26" i="4"/>
  <c r="AF26" i="4" s="1"/>
  <c r="AO26" i="4" s="1"/>
  <c r="V27" i="4"/>
  <c r="AF27" i="4" s="1"/>
  <c r="AO27" i="4" s="1"/>
  <c r="V28" i="4"/>
  <c r="AF28" i="4" s="1"/>
  <c r="AO28" i="4" s="1"/>
  <c r="V29" i="4"/>
  <c r="AF29" i="4" s="1"/>
  <c r="AO29" i="4" s="1"/>
  <c r="V30" i="4"/>
  <c r="AF30" i="4" s="1"/>
  <c r="AO30" i="4" s="1"/>
  <c r="V31" i="4"/>
  <c r="AF31" i="4" s="1"/>
  <c r="AO31" i="4" s="1"/>
  <c r="V32" i="4"/>
  <c r="AF32" i="4" s="1"/>
  <c r="AO32" i="4" s="1"/>
  <c r="V33" i="4"/>
  <c r="AF33" i="4" s="1"/>
  <c r="AO33" i="4" s="1"/>
  <c r="V34" i="4"/>
  <c r="AF34" i="4" s="1"/>
  <c r="AO34" i="4" s="1"/>
  <c r="V3" i="4"/>
  <c r="AF3" i="4" s="1"/>
  <c r="AO3" i="4" s="1"/>
  <c r="AI24" i="4" l="1"/>
  <c r="AR24" i="4" s="1"/>
  <c r="AT24" i="4" s="1"/>
  <c r="AN24" i="4"/>
  <c r="AI16" i="4"/>
  <c r="AR16" i="4" s="1"/>
  <c r="AT16" i="4" s="1"/>
  <c r="AN16" i="4"/>
  <c r="AI8" i="4"/>
  <c r="AR8" i="4" s="1"/>
  <c r="AS8" i="4" s="1"/>
  <c r="AN8" i="4"/>
  <c r="AI12" i="4"/>
  <c r="AR12" i="4" s="1"/>
  <c r="AS12" i="4" s="1"/>
  <c r="AN12" i="4"/>
  <c r="AI4" i="4"/>
  <c r="AR4" i="4" s="1"/>
  <c r="AT4" i="4" s="1"/>
  <c r="AN4" i="4"/>
  <c r="AT12" i="4"/>
  <c r="AI32" i="4"/>
  <c r="AR32" i="4" s="1"/>
  <c r="AS32" i="4" s="1"/>
  <c r="AN32" i="4"/>
  <c r="AI28" i="4"/>
  <c r="AR28" i="4" s="1"/>
  <c r="AT28" i="4" s="1"/>
  <c r="AN28" i="4"/>
  <c r="AI20" i="4"/>
  <c r="AR20" i="4" s="1"/>
  <c r="AT20" i="4" s="1"/>
  <c r="AN20" i="4"/>
  <c r="AS28" i="4"/>
  <c r="AI33" i="4"/>
  <c r="AR33" i="4" s="1"/>
  <c r="AT33" i="4" s="1"/>
  <c r="AI29" i="4"/>
  <c r="AR29" i="4" s="1"/>
  <c r="AS29" i="4" s="1"/>
  <c r="AI25" i="4"/>
  <c r="AR25" i="4" s="1"/>
  <c r="AT25" i="4" s="1"/>
  <c r="AI21" i="4"/>
  <c r="AR21" i="4" s="1"/>
  <c r="AS21" i="4" s="1"/>
  <c r="AI17" i="4"/>
  <c r="AR17" i="4" s="1"/>
  <c r="AT17" i="4" s="1"/>
  <c r="AI13" i="4"/>
  <c r="AR13" i="4" s="1"/>
  <c r="AS13" i="4" s="1"/>
  <c r="AI9" i="4"/>
  <c r="AR9" i="4" s="1"/>
  <c r="AT9" i="4" s="1"/>
  <c r="AI5" i="4"/>
  <c r="AR5" i="4" s="1"/>
  <c r="AS5" i="4" s="1"/>
  <c r="AI34" i="4"/>
  <c r="AR34" i="4" s="1"/>
  <c r="AT34" i="4" s="1"/>
  <c r="AI30" i="4"/>
  <c r="AR30" i="4" s="1"/>
  <c r="AS30" i="4" s="1"/>
  <c r="AI26" i="4"/>
  <c r="AR26" i="4" s="1"/>
  <c r="AT26" i="4" s="1"/>
  <c r="AI22" i="4"/>
  <c r="AR22" i="4" s="1"/>
  <c r="AS22" i="4" s="1"/>
  <c r="AI18" i="4"/>
  <c r="AR18" i="4" s="1"/>
  <c r="AT18" i="4" s="1"/>
  <c r="AI14" i="4"/>
  <c r="AR14" i="4" s="1"/>
  <c r="AT14" i="4" s="1"/>
  <c r="AI10" i="4"/>
  <c r="AR10" i="4" s="1"/>
  <c r="AS10" i="4" s="1"/>
  <c r="AI6" i="4"/>
  <c r="AR6" i="4" s="1"/>
  <c r="AS6" i="4" s="1"/>
  <c r="AI31" i="4"/>
  <c r="AR31" i="4" s="1"/>
  <c r="AT31" i="4" s="1"/>
  <c r="AI27" i="4"/>
  <c r="AR27" i="4" s="1"/>
  <c r="AS27" i="4" s="1"/>
  <c r="AI23" i="4"/>
  <c r="AR23" i="4" s="1"/>
  <c r="AS23" i="4" s="1"/>
  <c r="AI19" i="4"/>
  <c r="AR19" i="4" s="1"/>
  <c r="AS19" i="4" s="1"/>
  <c r="AI15" i="4"/>
  <c r="AR15" i="4" s="1"/>
  <c r="AT15" i="4" s="1"/>
  <c r="AI11" i="4"/>
  <c r="AR11" i="4" s="1"/>
  <c r="AT11" i="4" s="1"/>
  <c r="AI7" i="4"/>
  <c r="AR7" i="4" s="1"/>
  <c r="AT7" i="4" s="1"/>
  <c r="AI3" i="4"/>
  <c r="AR3" i="4" s="1"/>
  <c r="AT3" i="4" s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" i="3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5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S24" i="4" l="1"/>
  <c r="AS20" i="4"/>
  <c r="AS16" i="4"/>
  <c r="AS3" i="4"/>
  <c r="AS31" i="4"/>
  <c r="AS4" i="4"/>
  <c r="AT22" i="4"/>
  <c r="AT19" i="4"/>
  <c r="AT21" i="4"/>
  <c r="AT30" i="4"/>
  <c r="AT8" i="4"/>
  <c r="AS33" i="4"/>
  <c r="AT23" i="4"/>
  <c r="AT10" i="4"/>
  <c r="AS9" i="4"/>
  <c r="AT5" i="4"/>
  <c r="AS14" i="4"/>
  <c r="AT13" i="4"/>
  <c r="AT27" i="4"/>
  <c r="AS15" i="4"/>
  <c r="AT32" i="4"/>
  <c r="AT29" i="4"/>
  <c r="AS25" i="4"/>
  <c r="AS18" i="4"/>
  <c r="AT6" i="4"/>
  <c r="AS11" i="4"/>
  <c r="AS26" i="4"/>
  <c r="AS17" i="4"/>
  <c r="AS34" i="4"/>
  <c r="AS7" i="4"/>
  <c r="AE3" i="3"/>
  <c r="AM3" i="3"/>
  <c r="AE31" i="3"/>
  <c r="AM31" i="3"/>
  <c r="AE27" i="3"/>
  <c r="AM27" i="3"/>
  <c r="AE23" i="3"/>
  <c r="AM23" i="3"/>
  <c r="AE19" i="3"/>
  <c r="AM19" i="3"/>
  <c r="AE15" i="3"/>
  <c r="AM15" i="3"/>
  <c r="AE11" i="3"/>
  <c r="AM11" i="3"/>
  <c r="AE7" i="3"/>
  <c r="AM7" i="3"/>
  <c r="AE34" i="3"/>
  <c r="AM34" i="3"/>
  <c r="AE30" i="3"/>
  <c r="AM30" i="3"/>
  <c r="AE26" i="3"/>
  <c r="AM26" i="3"/>
  <c r="AE22" i="3"/>
  <c r="AM22" i="3"/>
  <c r="AE18" i="3"/>
  <c r="AM18" i="3"/>
  <c r="AE14" i="3"/>
  <c r="AM14" i="3"/>
  <c r="AE10" i="3"/>
  <c r="AM10" i="3"/>
  <c r="AE6" i="3"/>
  <c r="AM6" i="3"/>
  <c r="AE33" i="3"/>
  <c r="AM33" i="3"/>
  <c r="AE29" i="3"/>
  <c r="AM29" i="3"/>
  <c r="AE25" i="3"/>
  <c r="AM25" i="3"/>
  <c r="AE21" i="3"/>
  <c r="AM21" i="3"/>
  <c r="AE17" i="3"/>
  <c r="AM17" i="3"/>
  <c r="AE13" i="3"/>
  <c r="AM13" i="3"/>
  <c r="AE9" i="3"/>
  <c r="AM9" i="3"/>
  <c r="AE5" i="3"/>
  <c r="AM5" i="3"/>
  <c r="AE32" i="3"/>
  <c r="AM32" i="3"/>
  <c r="AE28" i="3"/>
  <c r="AM28" i="3"/>
  <c r="AE24" i="3"/>
  <c r="AM24" i="3"/>
  <c r="AE20" i="3"/>
  <c r="AM20" i="3"/>
  <c r="AE16" i="3"/>
  <c r="AM16" i="3"/>
  <c r="AE12" i="3"/>
  <c r="AM12" i="3"/>
  <c r="AE8" i="3"/>
  <c r="AM8" i="3"/>
  <c r="AE4" i="3"/>
  <c r="AM4" i="3"/>
  <c r="K28" i="5"/>
  <c r="I32" i="5" l="1"/>
  <c r="J32" i="5"/>
  <c r="K32" i="5"/>
  <c r="I28" i="5"/>
  <c r="J28" i="5"/>
  <c r="I24" i="5"/>
  <c r="J24" i="5"/>
  <c r="K24" i="5"/>
  <c r="I20" i="5"/>
  <c r="J20" i="5"/>
  <c r="K20" i="5"/>
  <c r="I16" i="5"/>
  <c r="J16" i="5"/>
  <c r="K16" i="5"/>
  <c r="I12" i="5"/>
  <c r="J12" i="5"/>
  <c r="K12" i="5"/>
  <c r="I8" i="5"/>
  <c r="J8" i="5"/>
  <c r="K8" i="5"/>
  <c r="I4" i="5"/>
  <c r="J4" i="5"/>
  <c r="K4" i="5"/>
  <c r="H32" i="5"/>
  <c r="H28" i="5"/>
  <c r="H24" i="5"/>
  <c r="H20" i="5"/>
  <c r="H16" i="5"/>
  <c r="H12" i="5"/>
  <c r="H8" i="5"/>
  <c r="H4" i="5"/>
  <c r="AA6" i="2" l="1"/>
  <c r="AB6" i="2" s="1"/>
  <c r="AC6" i="2" s="1"/>
  <c r="AH6" i="2" s="1"/>
  <c r="AM6" i="2" s="1"/>
  <c r="AR6" i="2" s="1"/>
  <c r="AA7" i="2"/>
  <c r="AB7" i="2" s="1"/>
  <c r="AC7" i="2" s="1"/>
  <c r="AH7" i="2" s="1"/>
  <c r="AM7" i="2" s="1"/>
  <c r="AR7" i="2" s="1"/>
  <c r="AA8" i="2"/>
  <c r="AB8" i="2" s="1"/>
  <c r="AC8" i="2" s="1"/>
  <c r="AH8" i="2" s="1"/>
  <c r="AM8" i="2" s="1"/>
  <c r="AR8" i="2" s="1"/>
  <c r="AA9" i="2"/>
  <c r="AB9" i="2"/>
  <c r="AC9" i="2" s="1"/>
  <c r="AH9" i="2" s="1"/>
  <c r="AM9" i="2" s="1"/>
  <c r="AR9" i="2" s="1"/>
  <c r="AA10" i="2"/>
  <c r="AB10" i="2" s="1"/>
  <c r="AC10" i="2" s="1"/>
  <c r="AH10" i="2" s="1"/>
  <c r="AM10" i="2" s="1"/>
  <c r="AR10" i="2" s="1"/>
  <c r="AA11" i="2"/>
  <c r="AB11" i="2" s="1"/>
  <c r="AC11" i="2" s="1"/>
  <c r="AH11" i="2" s="1"/>
  <c r="AM11" i="2" s="1"/>
  <c r="AR11" i="2" s="1"/>
  <c r="AA12" i="2"/>
  <c r="AB12" i="2" s="1"/>
  <c r="AC12" i="2" s="1"/>
  <c r="AH12" i="2" s="1"/>
  <c r="AM12" i="2" s="1"/>
  <c r="AR12" i="2" s="1"/>
  <c r="AA13" i="2"/>
  <c r="AB13" i="2" s="1"/>
  <c r="AC13" i="2" s="1"/>
  <c r="AH13" i="2" s="1"/>
  <c r="AM13" i="2" s="1"/>
  <c r="AR13" i="2" s="1"/>
  <c r="AA14" i="2"/>
  <c r="AB14" i="2"/>
  <c r="AC14" i="2" s="1"/>
  <c r="AH14" i="2" s="1"/>
  <c r="AM14" i="2" s="1"/>
  <c r="AR14" i="2" s="1"/>
  <c r="AA15" i="2"/>
  <c r="AB15" i="2" s="1"/>
  <c r="AC15" i="2" s="1"/>
  <c r="AH15" i="2" s="1"/>
  <c r="AM15" i="2" s="1"/>
  <c r="AR15" i="2" s="1"/>
  <c r="AA16" i="2"/>
  <c r="AB16" i="2" s="1"/>
  <c r="AC16" i="2" s="1"/>
  <c r="AH16" i="2" s="1"/>
  <c r="AM16" i="2" s="1"/>
  <c r="AR16" i="2" s="1"/>
  <c r="AA17" i="2"/>
  <c r="AB17" i="2" s="1"/>
  <c r="AC17" i="2" s="1"/>
  <c r="AH17" i="2" s="1"/>
  <c r="AM17" i="2" s="1"/>
  <c r="AR17" i="2" s="1"/>
  <c r="AA18" i="2"/>
  <c r="AB18" i="2" s="1"/>
  <c r="AC18" i="2" s="1"/>
  <c r="AH18" i="2" s="1"/>
  <c r="AM18" i="2" s="1"/>
  <c r="AR18" i="2" s="1"/>
  <c r="AA19" i="2"/>
  <c r="AB19" i="2" s="1"/>
  <c r="AC19" i="2" s="1"/>
  <c r="AH19" i="2" s="1"/>
  <c r="AM19" i="2" s="1"/>
  <c r="AR19" i="2" s="1"/>
  <c r="AA20" i="2"/>
  <c r="AB20" i="2" s="1"/>
  <c r="AC20" i="2" s="1"/>
  <c r="AH20" i="2" s="1"/>
  <c r="AM20" i="2" s="1"/>
  <c r="AR20" i="2" s="1"/>
  <c r="AA21" i="2"/>
  <c r="AB21" i="2" s="1"/>
  <c r="AC21" i="2" s="1"/>
  <c r="AH21" i="2" s="1"/>
  <c r="AM21" i="2" s="1"/>
  <c r="AR21" i="2" s="1"/>
  <c r="AA22" i="2"/>
  <c r="AB22" i="2" s="1"/>
  <c r="AC22" i="2" s="1"/>
  <c r="AH22" i="2" s="1"/>
  <c r="AM22" i="2" s="1"/>
  <c r="AR22" i="2" s="1"/>
  <c r="AA23" i="2"/>
  <c r="AB23" i="2" s="1"/>
  <c r="AC23" i="2" s="1"/>
  <c r="AH23" i="2" s="1"/>
  <c r="AM23" i="2" s="1"/>
  <c r="AR23" i="2" s="1"/>
  <c r="AA24" i="2"/>
  <c r="AB24" i="2" s="1"/>
  <c r="AC24" i="2" s="1"/>
  <c r="AH24" i="2" s="1"/>
  <c r="AM24" i="2" s="1"/>
  <c r="AR24" i="2" s="1"/>
  <c r="AA25" i="2"/>
  <c r="AB25" i="2"/>
  <c r="AC25" i="2" s="1"/>
  <c r="AH25" i="2" s="1"/>
  <c r="AM25" i="2" s="1"/>
  <c r="AR25" i="2" s="1"/>
  <c r="AA26" i="2"/>
  <c r="AB26" i="2" s="1"/>
  <c r="AC26" i="2" s="1"/>
  <c r="AH26" i="2" s="1"/>
  <c r="AM26" i="2" s="1"/>
  <c r="AR26" i="2" s="1"/>
  <c r="AA27" i="2"/>
  <c r="AB27" i="2" s="1"/>
  <c r="AC27" i="2" s="1"/>
  <c r="AH27" i="2" s="1"/>
  <c r="AM27" i="2" s="1"/>
  <c r="AR27" i="2" s="1"/>
  <c r="AA28" i="2"/>
  <c r="AB28" i="2" s="1"/>
  <c r="AC28" i="2" s="1"/>
  <c r="AH28" i="2" s="1"/>
  <c r="AM28" i="2" s="1"/>
  <c r="AR28" i="2" s="1"/>
  <c r="AA29" i="2"/>
  <c r="AB29" i="2" s="1"/>
  <c r="AC29" i="2" s="1"/>
  <c r="AH29" i="2" s="1"/>
  <c r="AM29" i="2" s="1"/>
  <c r="AR29" i="2" s="1"/>
  <c r="AA30" i="2"/>
  <c r="AB30" i="2" s="1"/>
  <c r="AC30" i="2" s="1"/>
  <c r="AH30" i="2" s="1"/>
  <c r="AM30" i="2" s="1"/>
  <c r="AR30" i="2" s="1"/>
  <c r="AA31" i="2"/>
  <c r="AB31" i="2" s="1"/>
  <c r="AC31" i="2" s="1"/>
  <c r="AH31" i="2" s="1"/>
  <c r="AM31" i="2" s="1"/>
  <c r="AR31" i="2" s="1"/>
  <c r="AA32" i="2"/>
  <c r="AB32" i="2" s="1"/>
  <c r="AC32" i="2" s="1"/>
  <c r="AH32" i="2" s="1"/>
  <c r="AM32" i="2" s="1"/>
  <c r="AR32" i="2" s="1"/>
  <c r="AA33" i="2"/>
  <c r="AB33" i="2" s="1"/>
  <c r="AC33" i="2" s="1"/>
  <c r="AH33" i="2" s="1"/>
  <c r="AM33" i="2" s="1"/>
  <c r="AR33" i="2" s="1"/>
  <c r="AA34" i="2"/>
  <c r="AB34" i="2" s="1"/>
  <c r="AC34" i="2" s="1"/>
  <c r="AH34" i="2" s="1"/>
  <c r="AM34" i="2" s="1"/>
  <c r="AR34" i="2" s="1"/>
  <c r="AA35" i="2"/>
  <c r="AB35" i="2" s="1"/>
  <c r="AC35" i="2" s="1"/>
  <c r="AH35" i="2" s="1"/>
  <c r="AM35" i="2" s="1"/>
  <c r="AR35" i="2" s="1"/>
  <c r="AA36" i="2"/>
  <c r="AB36" i="2" s="1"/>
  <c r="AC36" i="2" s="1"/>
  <c r="AH36" i="2" s="1"/>
  <c r="AM36" i="2" s="1"/>
  <c r="AR36" i="2" s="1"/>
  <c r="AA5" i="2"/>
  <c r="AB5" i="2" s="1"/>
  <c r="AC5" i="2" s="1"/>
  <c r="AH5" i="2" s="1"/>
  <c r="AM5" i="2" s="1"/>
  <c r="AR5" i="2" s="1"/>
  <c r="U6" i="2"/>
  <c r="V6" i="2" s="1"/>
  <c r="W6" i="2" s="1"/>
  <c r="AG6" i="2" s="1"/>
  <c r="AL6" i="2" s="1"/>
  <c r="AQ6" i="2" s="1"/>
  <c r="U7" i="2"/>
  <c r="V7" i="2" s="1"/>
  <c r="W7" i="2" s="1"/>
  <c r="AG7" i="2" s="1"/>
  <c r="AL7" i="2" s="1"/>
  <c r="AQ7" i="2" s="1"/>
  <c r="U8" i="2"/>
  <c r="V8" i="2" s="1"/>
  <c r="W8" i="2" s="1"/>
  <c r="AG8" i="2" s="1"/>
  <c r="AL8" i="2" s="1"/>
  <c r="AQ8" i="2" s="1"/>
  <c r="U9" i="2"/>
  <c r="V9" i="2" s="1"/>
  <c r="W9" i="2" s="1"/>
  <c r="AG9" i="2" s="1"/>
  <c r="AL9" i="2" s="1"/>
  <c r="AQ9" i="2" s="1"/>
  <c r="U10" i="2"/>
  <c r="V10" i="2" s="1"/>
  <c r="W10" i="2" s="1"/>
  <c r="AG10" i="2" s="1"/>
  <c r="AL10" i="2" s="1"/>
  <c r="AQ10" i="2" s="1"/>
  <c r="U11" i="2"/>
  <c r="V11" i="2" s="1"/>
  <c r="W11" i="2" s="1"/>
  <c r="AG11" i="2" s="1"/>
  <c r="AL11" i="2" s="1"/>
  <c r="AQ11" i="2" s="1"/>
  <c r="U12" i="2"/>
  <c r="V12" i="2" s="1"/>
  <c r="W12" i="2" s="1"/>
  <c r="AG12" i="2" s="1"/>
  <c r="AL12" i="2" s="1"/>
  <c r="AQ12" i="2" s="1"/>
  <c r="U13" i="2"/>
  <c r="V13" i="2" s="1"/>
  <c r="W13" i="2" s="1"/>
  <c r="AG13" i="2" s="1"/>
  <c r="AL13" i="2" s="1"/>
  <c r="AQ13" i="2" s="1"/>
  <c r="U14" i="2"/>
  <c r="V14" i="2"/>
  <c r="W14" i="2" s="1"/>
  <c r="AG14" i="2" s="1"/>
  <c r="AL14" i="2" s="1"/>
  <c r="AQ14" i="2" s="1"/>
  <c r="U15" i="2"/>
  <c r="V15" i="2" s="1"/>
  <c r="W15" i="2" s="1"/>
  <c r="AG15" i="2" s="1"/>
  <c r="AL15" i="2" s="1"/>
  <c r="AQ15" i="2" s="1"/>
  <c r="U16" i="2"/>
  <c r="V16" i="2" s="1"/>
  <c r="W16" i="2" s="1"/>
  <c r="AG16" i="2" s="1"/>
  <c r="AL16" i="2" s="1"/>
  <c r="AQ16" i="2" s="1"/>
  <c r="U17" i="2"/>
  <c r="V17" i="2" s="1"/>
  <c r="W17" i="2" s="1"/>
  <c r="AG17" i="2" s="1"/>
  <c r="AL17" i="2" s="1"/>
  <c r="AQ17" i="2" s="1"/>
  <c r="U18" i="2"/>
  <c r="V18" i="2" s="1"/>
  <c r="W18" i="2" s="1"/>
  <c r="AG18" i="2" s="1"/>
  <c r="AL18" i="2" s="1"/>
  <c r="AQ18" i="2" s="1"/>
  <c r="U19" i="2"/>
  <c r="V19" i="2" s="1"/>
  <c r="W19" i="2" s="1"/>
  <c r="AG19" i="2" s="1"/>
  <c r="AL19" i="2" s="1"/>
  <c r="AQ19" i="2" s="1"/>
  <c r="U20" i="2"/>
  <c r="V20" i="2" s="1"/>
  <c r="W20" i="2" s="1"/>
  <c r="AG20" i="2" s="1"/>
  <c r="AL20" i="2" s="1"/>
  <c r="AQ20" i="2" s="1"/>
  <c r="U21" i="2"/>
  <c r="V21" i="2" s="1"/>
  <c r="W21" i="2" s="1"/>
  <c r="AG21" i="2" s="1"/>
  <c r="AL21" i="2" s="1"/>
  <c r="AQ21" i="2" s="1"/>
  <c r="U22" i="2"/>
  <c r="V22" i="2" s="1"/>
  <c r="W22" i="2" s="1"/>
  <c r="AG22" i="2" s="1"/>
  <c r="AL22" i="2" s="1"/>
  <c r="AQ22" i="2" s="1"/>
  <c r="U23" i="2"/>
  <c r="V23" i="2" s="1"/>
  <c r="W23" i="2" s="1"/>
  <c r="AG23" i="2" s="1"/>
  <c r="AL23" i="2" s="1"/>
  <c r="AQ23" i="2" s="1"/>
  <c r="U24" i="2"/>
  <c r="V24" i="2" s="1"/>
  <c r="W24" i="2" s="1"/>
  <c r="AG24" i="2" s="1"/>
  <c r="AL24" i="2" s="1"/>
  <c r="AQ24" i="2" s="1"/>
  <c r="U25" i="2"/>
  <c r="V25" i="2"/>
  <c r="W25" i="2" s="1"/>
  <c r="AG25" i="2" s="1"/>
  <c r="AL25" i="2" s="1"/>
  <c r="AQ25" i="2" s="1"/>
  <c r="U26" i="2"/>
  <c r="V26" i="2" s="1"/>
  <c r="W26" i="2" s="1"/>
  <c r="AG26" i="2" s="1"/>
  <c r="AL26" i="2" s="1"/>
  <c r="AQ26" i="2" s="1"/>
  <c r="U27" i="2"/>
  <c r="V27" i="2" s="1"/>
  <c r="W27" i="2" s="1"/>
  <c r="AG27" i="2" s="1"/>
  <c r="AL27" i="2" s="1"/>
  <c r="AQ27" i="2" s="1"/>
  <c r="U28" i="2"/>
  <c r="V28" i="2" s="1"/>
  <c r="W28" i="2" s="1"/>
  <c r="AG28" i="2" s="1"/>
  <c r="AL28" i="2" s="1"/>
  <c r="AQ28" i="2" s="1"/>
  <c r="U29" i="2"/>
  <c r="V29" i="2" s="1"/>
  <c r="W29" i="2" s="1"/>
  <c r="AG29" i="2" s="1"/>
  <c r="AL29" i="2" s="1"/>
  <c r="AQ29" i="2" s="1"/>
  <c r="U30" i="2"/>
  <c r="V30" i="2" s="1"/>
  <c r="W30" i="2" s="1"/>
  <c r="AG30" i="2" s="1"/>
  <c r="AL30" i="2" s="1"/>
  <c r="AQ30" i="2" s="1"/>
  <c r="U31" i="2"/>
  <c r="V31" i="2" s="1"/>
  <c r="W31" i="2" s="1"/>
  <c r="AG31" i="2" s="1"/>
  <c r="AL31" i="2" s="1"/>
  <c r="AQ31" i="2" s="1"/>
  <c r="U32" i="2"/>
  <c r="V32" i="2" s="1"/>
  <c r="W32" i="2" s="1"/>
  <c r="AG32" i="2" s="1"/>
  <c r="AL32" i="2" s="1"/>
  <c r="AQ32" i="2" s="1"/>
  <c r="U33" i="2"/>
  <c r="V33" i="2" s="1"/>
  <c r="W33" i="2" s="1"/>
  <c r="AG33" i="2" s="1"/>
  <c r="AL33" i="2" s="1"/>
  <c r="AQ33" i="2" s="1"/>
  <c r="U34" i="2"/>
  <c r="V34" i="2" s="1"/>
  <c r="W34" i="2" s="1"/>
  <c r="AG34" i="2" s="1"/>
  <c r="AL34" i="2" s="1"/>
  <c r="AQ34" i="2" s="1"/>
  <c r="U35" i="2"/>
  <c r="V35" i="2" s="1"/>
  <c r="W35" i="2" s="1"/>
  <c r="AG35" i="2" s="1"/>
  <c r="AL35" i="2" s="1"/>
  <c r="AQ35" i="2" s="1"/>
  <c r="U36" i="2"/>
  <c r="V36" i="2" s="1"/>
  <c r="W36" i="2" s="1"/>
  <c r="AG36" i="2" s="1"/>
  <c r="AL36" i="2" s="1"/>
  <c r="AQ36" i="2" s="1"/>
  <c r="U37" i="2"/>
  <c r="V37" i="2" s="1"/>
  <c r="W37" i="2" s="1"/>
  <c r="U38" i="2"/>
  <c r="V38" i="2" s="1"/>
  <c r="W38" i="2" s="1"/>
  <c r="U5" i="2"/>
  <c r="V5" i="2" s="1"/>
  <c r="W5" i="2" s="1"/>
  <c r="AG5" i="2" s="1"/>
  <c r="AL5" i="2" s="1"/>
  <c r="AQ5" i="2" s="1"/>
  <c r="O6" i="2"/>
  <c r="P6" i="2" s="1"/>
  <c r="Q6" i="2" s="1"/>
  <c r="AF6" i="2" s="1"/>
  <c r="AK6" i="2" s="1"/>
  <c r="AP6" i="2" s="1"/>
  <c r="O7" i="2"/>
  <c r="P7" i="2" s="1"/>
  <c r="Q7" i="2" s="1"/>
  <c r="AF7" i="2" s="1"/>
  <c r="AK7" i="2" s="1"/>
  <c r="AP7" i="2" s="1"/>
  <c r="O8" i="2"/>
  <c r="P8" i="2" s="1"/>
  <c r="Q8" i="2" s="1"/>
  <c r="AF8" i="2" s="1"/>
  <c r="AK8" i="2" s="1"/>
  <c r="AP8" i="2" s="1"/>
  <c r="O9" i="2"/>
  <c r="P9" i="2" s="1"/>
  <c r="Q9" i="2" s="1"/>
  <c r="AF9" i="2" s="1"/>
  <c r="AK9" i="2" s="1"/>
  <c r="AP9" i="2" s="1"/>
  <c r="O10" i="2"/>
  <c r="P10" i="2" s="1"/>
  <c r="Q10" i="2" s="1"/>
  <c r="AF10" i="2" s="1"/>
  <c r="AK10" i="2" s="1"/>
  <c r="AP10" i="2" s="1"/>
  <c r="O11" i="2"/>
  <c r="P11" i="2" s="1"/>
  <c r="Q11" i="2" s="1"/>
  <c r="AF11" i="2" s="1"/>
  <c r="AK11" i="2" s="1"/>
  <c r="AP11" i="2" s="1"/>
  <c r="O12" i="2"/>
  <c r="P12" i="2" s="1"/>
  <c r="Q12" i="2" s="1"/>
  <c r="AF12" i="2" s="1"/>
  <c r="AK12" i="2" s="1"/>
  <c r="AP12" i="2" s="1"/>
  <c r="O13" i="2"/>
  <c r="P13" i="2" s="1"/>
  <c r="Q13" i="2" s="1"/>
  <c r="AF13" i="2" s="1"/>
  <c r="AK13" i="2" s="1"/>
  <c r="AP13" i="2" s="1"/>
  <c r="O14" i="2"/>
  <c r="P14" i="2" s="1"/>
  <c r="Q14" i="2" s="1"/>
  <c r="AF14" i="2" s="1"/>
  <c r="AK14" i="2" s="1"/>
  <c r="AP14" i="2" s="1"/>
  <c r="O15" i="2"/>
  <c r="P15" i="2" s="1"/>
  <c r="Q15" i="2" s="1"/>
  <c r="AF15" i="2" s="1"/>
  <c r="AK15" i="2" s="1"/>
  <c r="AP15" i="2" s="1"/>
  <c r="O16" i="2"/>
  <c r="P16" i="2" s="1"/>
  <c r="Q16" i="2" s="1"/>
  <c r="AF16" i="2" s="1"/>
  <c r="AK16" i="2" s="1"/>
  <c r="AP16" i="2" s="1"/>
  <c r="O17" i="2"/>
  <c r="P17" i="2" s="1"/>
  <c r="Q17" i="2" s="1"/>
  <c r="AF17" i="2" s="1"/>
  <c r="AK17" i="2" s="1"/>
  <c r="AP17" i="2" s="1"/>
  <c r="O18" i="2"/>
  <c r="P18" i="2" s="1"/>
  <c r="Q18" i="2" s="1"/>
  <c r="AF18" i="2" s="1"/>
  <c r="AK18" i="2" s="1"/>
  <c r="AP18" i="2" s="1"/>
  <c r="O19" i="2"/>
  <c r="P19" i="2" s="1"/>
  <c r="Q19" i="2" s="1"/>
  <c r="AF19" i="2" s="1"/>
  <c r="AK19" i="2" s="1"/>
  <c r="AP19" i="2" s="1"/>
  <c r="O20" i="2"/>
  <c r="P20" i="2" s="1"/>
  <c r="Q20" i="2" s="1"/>
  <c r="AF20" i="2" s="1"/>
  <c r="AK20" i="2" s="1"/>
  <c r="AP20" i="2" s="1"/>
  <c r="O21" i="2"/>
  <c r="P21" i="2" s="1"/>
  <c r="Q21" i="2" s="1"/>
  <c r="AF21" i="2" s="1"/>
  <c r="AK21" i="2" s="1"/>
  <c r="AP21" i="2" s="1"/>
  <c r="O22" i="2"/>
  <c r="P22" i="2" s="1"/>
  <c r="Q22" i="2" s="1"/>
  <c r="AF22" i="2" s="1"/>
  <c r="AK22" i="2" s="1"/>
  <c r="AP22" i="2" s="1"/>
  <c r="O23" i="2"/>
  <c r="P23" i="2" s="1"/>
  <c r="Q23" i="2" s="1"/>
  <c r="AF23" i="2" s="1"/>
  <c r="AK23" i="2" s="1"/>
  <c r="AP23" i="2" s="1"/>
  <c r="O24" i="2"/>
  <c r="P24" i="2" s="1"/>
  <c r="Q24" i="2" s="1"/>
  <c r="AF24" i="2" s="1"/>
  <c r="AK24" i="2" s="1"/>
  <c r="AP24" i="2" s="1"/>
  <c r="O25" i="2"/>
  <c r="P25" i="2" s="1"/>
  <c r="Q25" i="2" s="1"/>
  <c r="AF25" i="2" s="1"/>
  <c r="AK25" i="2" s="1"/>
  <c r="AP25" i="2" s="1"/>
  <c r="O26" i="2"/>
  <c r="P26" i="2" s="1"/>
  <c r="Q26" i="2" s="1"/>
  <c r="AF26" i="2" s="1"/>
  <c r="AK26" i="2" s="1"/>
  <c r="AP26" i="2" s="1"/>
  <c r="O27" i="2"/>
  <c r="P27" i="2" s="1"/>
  <c r="Q27" i="2" s="1"/>
  <c r="AF27" i="2" s="1"/>
  <c r="AK27" i="2" s="1"/>
  <c r="AP27" i="2" s="1"/>
  <c r="O28" i="2"/>
  <c r="P28" i="2" s="1"/>
  <c r="Q28" i="2" s="1"/>
  <c r="AF28" i="2" s="1"/>
  <c r="AK28" i="2" s="1"/>
  <c r="AP28" i="2" s="1"/>
  <c r="O29" i="2"/>
  <c r="P29" i="2" s="1"/>
  <c r="Q29" i="2" s="1"/>
  <c r="AF29" i="2" s="1"/>
  <c r="AK29" i="2" s="1"/>
  <c r="AP29" i="2" s="1"/>
  <c r="O30" i="2"/>
  <c r="P30" i="2" s="1"/>
  <c r="Q30" i="2" s="1"/>
  <c r="AF30" i="2" s="1"/>
  <c r="AK30" i="2" s="1"/>
  <c r="AP30" i="2" s="1"/>
  <c r="O31" i="2"/>
  <c r="P31" i="2" s="1"/>
  <c r="Q31" i="2" s="1"/>
  <c r="AF31" i="2" s="1"/>
  <c r="AK31" i="2" s="1"/>
  <c r="AP31" i="2" s="1"/>
  <c r="O32" i="2"/>
  <c r="P32" i="2" s="1"/>
  <c r="Q32" i="2" s="1"/>
  <c r="AF32" i="2" s="1"/>
  <c r="AK32" i="2" s="1"/>
  <c r="AP32" i="2" s="1"/>
  <c r="O33" i="2"/>
  <c r="P33" i="2" s="1"/>
  <c r="Q33" i="2" s="1"/>
  <c r="AF33" i="2" s="1"/>
  <c r="AK33" i="2" s="1"/>
  <c r="AP33" i="2" s="1"/>
  <c r="O34" i="2"/>
  <c r="P34" i="2" s="1"/>
  <c r="Q34" i="2" s="1"/>
  <c r="AF34" i="2" s="1"/>
  <c r="AK34" i="2" s="1"/>
  <c r="AP34" i="2" s="1"/>
  <c r="O35" i="2"/>
  <c r="P35" i="2" s="1"/>
  <c r="Q35" i="2" s="1"/>
  <c r="AF35" i="2" s="1"/>
  <c r="AK35" i="2" s="1"/>
  <c r="AP35" i="2" s="1"/>
  <c r="O36" i="2"/>
  <c r="P36" i="2" s="1"/>
  <c r="Q36" i="2" s="1"/>
  <c r="AF36" i="2" s="1"/>
  <c r="AK36" i="2" s="1"/>
  <c r="AP36" i="2" s="1"/>
  <c r="O37" i="2"/>
  <c r="P37" i="2" s="1"/>
  <c r="Q37" i="2" s="1"/>
  <c r="O38" i="2"/>
  <c r="P38" i="2" s="1"/>
  <c r="Q38" i="2" s="1"/>
  <c r="O5" i="2"/>
  <c r="P5" i="2" s="1"/>
  <c r="Q5" i="2" s="1"/>
  <c r="AF5" i="2" s="1"/>
  <c r="AK5" i="2" s="1"/>
  <c r="AP5" i="2" s="1"/>
  <c r="I6" i="2"/>
  <c r="J6" i="2" s="1"/>
  <c r="K6" i="2" s="1"/>
  <c r="AE6" i="2" s="1"/>
  <c r="AJ6" i="2" s="1"/>
  <c r="AO6" i="2" s="1"/>
  <c r="I7" i="2"/>
  <c r="J7" i="2" s="1"/>
  <c r="K7" i="2" s="1"/>
  <c r="AE7" i="2" s="1"/>
  <c r="AJ7" i="2" s="1"/>
  <c r="AO7" i="2" s="1"/>
  <c r="I8" i="2"/>
  <c r="J8" i="2" s="1"/>
  <c r="K8" i="2" s="1"/>
  <c r="AE8" i="2" s="1"/>
  <c r="AJ8" i="2" s="1"/>
  <c r="AO8" i="2" s="1"/>
  <c r="I9" i="2"/>
  <c r="J9" i="2" s="1"/>
  <c r="K9" i="2" s="1"/>
  <c r="AE9" i="2" s="1"/>
  <c r="AJ9" i="2" s="1"/>
  <c r="AO9" i="2" s="1"/>
  <c r="I10" i="2"/>
  <c r="J10" i="2" s="1"/>
  <c r="K10" i="2" s="1"/>
  <c r="AE10" i="2" s="1"/>
  <c r="AJ10" i="2" s="1"/>
  <c r="AO10" i="2" s="1"/>
  <c r="I11" i="2"/>
  <c r="J11" i="2" s="1"/>
  <c r="K11" i="2" s="1"/>
  <c r="AE11" i="2" s="1"/>
  <c r="AJ11" i="2" s="1"/>
  <c r="AO11" i="2" s="1"/>
  <c r="I12" i="2"/>
  <c r="J12" i="2" s="1"/>
  <c r="K12" i="2" s="1"/>
  <c r="AE12" i="2" s="1"/>
  <c r="AJ12" i="2" s="1"/>
  <c r="AO12" i="2" s="1"/>
  <c r="I13" i="2"/>
  <c r="J13" i="2" s="1"/>
  <c r="K13" i="2" s="1"/>
  <c r="AE13" i="2" s="1"/>
  <c r="AJ13" i="2" s="1"/>
  <c r="AO13" i="2" s="1"/>
  <c r="I14" i="2"/>
  <c r="J14" i="2" s="1"/>
  <c r="K14" i="2" s="1"/>
  <c r="AE14" i="2" s="1"/>
  <c r="AJ14" i="2" s="1"/>
  <c r="AO14" i="2" s="1"/>
  <c r="I15" i="2"/>
  <c r="J15" i="2" s="1"/>
  <c r="K15" i="2" s="1"/>
  <c r="AE15" i="2" s="1"/>
  <c r="AJ15" i="2" s="1"/>
  <c r="AO15" i="2" s="1"/>
  <c r="I16" i="2"/>
  <c r="J16" i="2" s="1"/>
  <c r="K16" i="2" s="1"/>
  <c r="AE16" i="2" s="1"/>
  <c r="AJ16" i="2" s="1"/>
  <c r="AO16" i="2" s="1"/>
  <c r="I17" i="2"/>
  <c r="J17" i="2" s="1"/>
  <c r="K17" i="2" s="1"/>
  <c r="AE17" i="2" s="1"/>
  <c r="AJ17" i="2" s="1"/>
  <c r="AO17" i="2" s="1"/>
  <c r="I18" i="2"/>
  <c r="J18" i="2" s="1"/>
  <c r="K18" i="2" s="1"/>
  <c r="AE18" i="2" s="1"/>
  <c r="AJ18" i="2" s="1"/>
  <c r="AO18" i="2" s="1"/>
  <c r="I19" i="2"/>
  <c r="J19" i="2" s="1"/>
  <c r="K19" i="2" s="1"/>
  <c r="AE19" i="2" s="1"/>
  <c r="AJ19" i="2" s="1"/>
  <c r="AO19" i="2" s="1"/>
  <c r="I20" i="2"/>
  <c r="J20" i="2" s="1"/>
  <c r="K20" i="2" s="1"/>
  <c r="AE20" i="2" s="1"/>
  <c r="AJ20" i="2" s="1"/>
  <c r="AO20" i="2" s="1"/>
  <c r="I21" i="2"/>
  <c r="J21" i="2" s="1"/>
  <c r="K21" i="2" s="1"/>
  <c r="AE21" i="2" s="1"/>
  <c r="AJ21" i="2" s="1"/>
  <c r="AO21" i="2" s="1"/>
  <c r="I22" i="2"/>
  <c r="J22" i="2" s="1"/>
  <c r="K22" i="2" s="1"/>
  <c r="AE22" i="2" s="1"/>
  <c r="AJ22" i="2" s="1"/>
  <c r="AO22" i="2" s="1"/>
  <c r="I23" i="2"/>
  <c r="J23" i="2" s="1"/>
  <c r="K23" i="2" s="1"/>
  <c r="AE23" i="2" s="1"/>
  <c r="AJ23" i="2" s="1"/>
  <c r="AO23" i="2" s="1"/>
  <c r="I24" i="2"/>
  <c r="J24" i="2" s="1"/>
  <c r="K24" i="2" s="1"/>
  <c r="AE24" i="2" s="1"/>
  <c r="AJ24" i="2" s="1"/>
  <c r="AO24" i="2" s="1"/>
  <c r="I25" i="2"/>
  <c r="J25" i="2" s="1"/>
  <c r="K25" i="2" s="1"/>
  <c r="AE25" i="2" s="1"/>
  <c r="AJ25" i="2" s="1"/>
  <c r="AO25" i="2" s="1"/>
  <c r="I26" i="2"/>
  <c r="J26" i="2" s="1"/>
  <c r="K26" i="2" s="1"/>
  <c r="AE26" i="2" s="1"/>
  <c r="AJ26" i="2" s="1"/>
  <c r="AO26" i="2" s="1"/>
  <c r="I27" i="2"/>
  <c r="J27" i="2" s="1"/>
  <c r="K27" i="2" s="1"/>
  <c r="AE27" i="2" s="1"/>
  <c r="AJ27" i="2" s="1"/>
  <c r="AO27" i="2" s="1"/>
  <c r="I28" i="2"/>
  <c r="J28" i="2" s="1"/>
  <c r="K28" i="2" s="1"/>
  <c r="AE28" i="2" s="1"/>
  <c r="AJ28" i="2" s="1"/>
  <c r="AO28" i="2" s="1"/>
  <c r="I29" i="2"/>
  <c r="J29" i="2" s="1"/>
  <c r="K29" i="2" s="1"/>
  <c r="AE29" i="2" s="1"/>
  <c r="AJ29" i="2" s="1"/>
  <c r="AO29" i="2" s="1"/>
  <c r="I30" i="2"/>
  <c r="J30" i="2" s="1"/>
  <c r="K30" i="2" s="1"/>
  <c r="AE30" i="2" s="1"/>
  <c r="AJ30" i="2" s="1"/>
  <c r="AO30" i="2" s="1"/>
  <c r="I31" i="2"/>
  <c r="J31" i="2" s="1"/>
  <c r="K31" i="2" s="1"/>
  <c r="AE31" i="2" s="1"/>
  <c r="AJ31" i="2" s="1"/>
  <c r="AO31" i="2" s="1"/>
  <c r="I32" i="2"/>
  <c r="J32" i="2" s="1"/>
  <c r="K32" i="2" s="1"/>
  <c r="AE32" i="2" s="1"/>
  <c r="AJ32" i="2" s="1"/>
  <c r="AO32" i="2" s="1"/>
  <c r="I33" i="2"/>
  <c r="J33" i="2" s="1"/>
  <c r="K33" i="2" s="1"/>
  <c r="AE33" i="2" s="1"/>
  <c r="AJ33" i="2" s="1"/>
  <c r="AO33" i="2" s="1"/>
  <c r="I34" i="2"/>
  <c r="J34" i="2" s="1"/>
  <c r="K34" i="2" s="1"/>
  <c r="AE34" i="2" s="1"/>
  <c r="AJ34" i="2" s="1"/>
  <c r="AO34" i="2" s="1"/>
  <c r="I35" i="2"/>
  <c r="J35" i="2" s="1"/>
  <c r="K35" i="2" s="1"/>
  <c r="AE35" i="2" s="1"/>
  <c r="AJ35" i="2" s="1"/>
  <c r="AO35" i="2" s="1"/>
  <c r="I36" i="2"/>
  <c r="J36" i="2" s="1"/>
  <c r="K36" i="2" s="1"/>
  <c r="AE36" i="2" s="1"/>
  <c r="AJ36" i="2" s="1"/>
  <c r="AO36" i="2" s="1"/>
  <c r="I37" i="2"/>
  <c r="I38" i="2"/>
  <c r="I5" i="2"/>
  <c r="J5" i="2" s="1"/>
  <c r="K5" i="2" s="1"/>
  <c r="AE5" i="2" s="1"/>
  <c r="AJ5" i="2" s="1"/>
  <c r="AO5" i="2" s="1"/>
  <c r="D4" i="4" l="1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" i="4"/>
  <c r="AJ36" i="3"/>
  <c r="AJ35" i="3"/>
  <c r="AJ4" i="3"/>
  <c r="AK4" i="3" s="1"/>
  <c r="AJ5" i="3"/>
  <c r="AK5" i="3" s="1"/>
  <c r="AJ6" i="3"/>
  <c r="AK6" i="3" s="1"/>
  <c r="AJ7" i="3"/>
  <c r="AK7" i="3" s="1"/>
  <c r="AJ8" i="3"/>
  <c r="AK8" i="3" s="1"/>
  <c r="AJ9" i="3"/>
  <c r="AK9" i="3" s="1"/>
  <c r="AJ10" i="3"/>
  <c r="AK10" i="3" s="1"/>
  <c r="AJ11" i="3"/>
  <c r="AK11" i="3" s="1"/>
  <c r="AJ12" i="3"/>
  <c r="AK12" i="3" s="1"/>
  <c r="AJ13" i="3"/>
  <c r="AK13" i="3" s="1"/>
  <c r="AJ14" i="3"/>
  <c r="AK14" i="3" s="1"/>
  <c r="AJ15" i="3"/>
  <c r="AK15" i="3" s="1"/>
  <c r="AJ16" i="3"/>
  <c r="AK16" i="3" s="1"/>
  <c r="AJ17" i="3"/>
  <c r="AK17" i="3" s="1"/>
  <c r="AJ18" i="3"/>
  <c r="AK18" i="3" s="1"/>
  <c r="AJ19" i="3"/>
  <c r="AK19" i="3" s="1"/>
  <c r="AJ20" i="3"/>
  <c r="AK20" i="3" s="1"/>
  <c r="AJ21" i="3"/>
  <c r="AK21" i="3" s="1"/>
  <c r="AJ22" i="3"/>
  <c r="AK22" i="3" s="1"/>
  <c r="AJ23" i="3"/>
  <c r="AK23" i="3" s="1"/>
  <c r="AJ24" i="3"/>
  <c r="AK24" i="3" s="1"/>
  <c r="AJ25" i="3"/>
  <c r="AK25" i="3" s="1"/>
  <c r="AJ26" i="3"/>
  <c r="AK26" i="3" s="1"/>
  <c r="AJ27" i="3"/>
  <c r="AK27" i="3" s="1"/>
  <c r="AJ28" i="3"/>
  <c r="AK28" i="3" s="1"/>
  <c r="AJ29" i="3"/>
  <c r="AK29" i="3" s="1"/>
  <c r="AJ30" i="3"/>
  <c r="AK30" i="3" s="1"/>
  <c r="AJ31" i="3"/>
  <c r="AK31" i="3" s="1"/>
  <c r="AJ32" i="3"/>
  <c r="AK32" i="3" s="1"/>
  <c r="AJ33" i="3"/>
  <c r="AK33" i="3" s="1"/>
  <c r="AJ34" i="3"/>
  <c r="AK34" i="3" s="1"/>
  <c r="AJ3" i="3"/>
  <c r="AK3" i="3" s="1"/>
  <c r="T36" i="3"/>
  <c r="T35" i="3"/>
  <c r="T4" i="3"/>
  <c r="U4" i="3" s="1"/>
  <c r="T5" i="3"/>
  <c r="U5" i="3" s="1"/>
  <c r="T6" i="3"/>
  <c r="U6" i="3" s="1"/>
  <c r="T7" i="3"/>
  <c r="U7" i="3" s="1"/>
  <c r="T8" i="3"/>
  <c r="U8" i="3" s="1"/>
  <c r="T9" i="3"/>
  <c r="U9" i="3" s="1"/>
  <c r="T10" i="3"/>
  <c r="U10" i="3" s="1"/>
  <c r="T11" i="3"/>
  <c r="U11" i="3" s="1"/>
  <c r="T12" i="3"/>
  <c r="U12" i="3" s="1"/>
  <c r="T13" i="3"/>
  <c r="U13" i="3" s="1"/>
  <c r="T14" i="3"/>
  <c r="U14" i="3" s="1"/>
  <c r="T15" i="3"/>
  <c r="U15" i="3" s="1"/>
  <c r="T16" i="3"/>
  <c r="U16" i="3" s="1"/>
  <c r="T17" i="3"/>
  <c r="U17" i="3" s="1"/>
  <c r="T18" i="3"/>
  <c r="U18" i="3" s="1"/>
  <c r="T19" i="3"/>
  <c r="U19" i="3" s="1"/>
  <c r="T20" i="3"/>
  <c r="U20" i="3" s="1"/>
  <c r="T21" i="3"/>
  <c r="U21" i="3" s="1"/>
  <c r="T22" i="3"/>
  <c r="U22" i="3" s="1"/>
  <c r="T23" i="3"/>
  <c r="U23" i="3" s="1"/>
  <c r="T24" i="3"/>
  <c r="U24" i="3" s="1"/>
  <c r="T25" i="3"/>
  <c r="U25" i="3" s="1"/>
  <c r="T26" i="3"/>
  <c r="U26" i="3" s="1"/>
  <c r="T27" i="3"/>
  <c r="U27" i="3" s="1"/>
  <c r="T28" i="3"/>
  <c r="U28" i="3" s="1"/>
  <c r="T29" i="3"/>
  <c r="U29" i="3" s="1"/>
  <c r="T30" i="3"/>
  <c r="U30" i="3" s="1"/>
  <c r="T31" i="3"/>
  <c r="U31" i="3" s="1"/>
  <c r="T32" i="3"/>
  <c r="U32" i="3" s="1"/>
  <c r="T33" i="3"/>
  <c r="U33" i="3" s="1"/>
  <c r="T34" i="3"/>
  <c r="U34" i="3" s="1"/>
  <c r="T3" i="3"/>
  <c r="U3" i="3" s="1"/>
  <c r="M36" i="3"/>
  <c r="M35" i="3"/>
  <c r="M4" i="3"/>
  <c r="N4" i="3" s="1"/>
  <c r="M5" i="3"/>
  <c r="N5" i="3" s="1"/>
  <c r="M6" i="3"/>
  <c r="N6" i="3" s="1"/>
  <c r="M7" i="3"/>
  <c r="N7" i="3" s="1"/>
  <c r="M8" i="3"/>
  <c r="N8" i="3" s="1"/>
  <c r="M9" i="3"/>
  <c r="N9" i="3" s="1"/>
  <c r="M10" i="3"/>
  <c r="N10" i="3" s="1"/>
  <c r="M11" i="3"/>
  <c r="N11" i="3" s="1"/>
  <c r="M12" i="3"/>
  <c r="N12" i="3" s="1"/>
  <c r="M13" i="3"/>
  <c r="N13" i="3" s="1"/>
  <c r="M14" i="3"/>
  <c r="N14" i="3" s="1"/>
  <c r="M15" i="3"/>
  <c r="N15" i="3" s="1"/>
  <c r="M16" i="3"/>
  <c r="N16" i="3" s="1"/>
  <c r="M17" i="3"/>
  <c r="N17" i="3" s="1"/>
  <c r="M18" i="3"/>
  <c r="N18" i="3" s="1"/>
  <c r="M19" i="3"/>
  <c r="N19" i="3" s="1"/>
  <c r="M20" i="3"/>
  <c r="N20" i="3" s="1"/>
  <c r="M21" i="3"/>
  <c r="N21" i="3" s="1"/>
  <c r="M22" i="3"/>
  <c r="N22" i="3" s="1"/>
  <c r="M23" i="3"/>
  <c r="N23" i="3" s="1"/>
  <c r="M24" i="3"/>
  <c r="N24" i="3" s="1"/>
  <c r="M25" i="3"/>
  <c r="N25" i="3" s="1"/>
  <c r="M26" i="3"/>
  <c r="N26" i="3" s="1"/>
  <c r="M27" i="3"/>
  <c r="N27" i="3" s="1"/>
  <c r="M28" i="3"/>
  <c r="N28" i="3" s="1"/>
  <c r="M29" i="3"/>
  <c r="N29" i="3" s="1"/>
  <c r="M30" i="3"/>
  <c r="N30" i="3" s="1"/>
  <c r="M31" i="3"/>
  <c r="N31" i="3" s="1"/>
  <c r="M32" i="3"/>
  <c r="N32" i="3" s="1"/>
  <c r="M33" i="3"/>
  <c r="N33" i="3" s="1"/>
  <c r="M34" i="3"/>
  <c r="N34" i="3" s="1"/>
  <c r="M3" i="3"/>
  <c r="N3" i="3" s="1"/>
  <c r="AA35" i="3"/>
  <c r="AA4" i="3"/>
  <c r="AB4" i="3" s="1"/>
  <c r="AA5" i="3"/>
  <c r="AB5" i="3" s="1"/>
  <c r="AA6" i="3"/>
  <c r="AB6" i="3" s="1"/>
  <c r="AA7" i="3"/>
  <c r="AB7" i="3" s="1"/>
  <c r="AA8" i="3"/>
  <c r="AB8" i="3" s="1"/>
  <c r="AA9" i="3"/>
  <c r="AB9" i="3" s="1"/>
  <c r="AA10" i="3"/>
  <c r="AB10" i="3" s="1"/>
  <c r="AA11" i="3"/>
  <c r="AB11" i="3" s="1"/>
  <c r="AA12" i="3"/>
  <c r="AB12" i="3" s="1"/>
  <c r="AA13" i="3"/>
  <c r="AB13" i="3" s="1"/>
  <c r="AA14" i="3"/>
  <c r="AB14" i="3" s="1"/>
  <c r="AA15" i="3"/>
  <c r="AB15" i="3" s="1"/>
  <c r="AA16" i="3"/>
  <c r="AB16" i="3" s="1"/>
  <c r="AA17" i="3"/>
  <c r="AB17" i="3" s="1"/>
  <c r="AA18" i="3"/>
  <c r="AB18" i="3" s="1"/>
  <c r="AA19" i="3"/>
  <c r="AB19" i="3" s="1"/>
  <c r="AA20" i="3"/>
  <c r="AB20" i="3" s="1"/>
  <c r="AA21" i="3"/>
  <c r="AB21" i="3" s="1"/>
  <c r="AA22" i="3"/>
  <c r="AB22" i="3" s="1"/>
  <c r="AA23" i="3"/>
  <c r="AB23" i="3" s="1"/>
  <c r="AA24" i="3"/>
  <c r="AB24" i="3" s="1"/>
  <c r="AA25" i="3"/>
  <c r="AB25" i="3" s="1"/>
  <c r="AA26" i="3"/>
  <c r="AB26" i="3" s="1"/>
  <c r="AA27" i="3"/>
  <c r="AB27" i="3" s="1"/>
  <c r="AA28" i="3"/>
  <c r="AB28" i="3" s="1"/>
  <c r="AA29" i="3"/>
  <c r="AB29" i="3" s="1"/>
  <c r="AA30" i="3"/>
  <c r="AB30" i="3" s="1"/>
  <c r="AA31" i="3"/>
  <c r="AB31" i="3" s="1"/>
  <c r="AA32" i="3"/>
  <c r="AB32" i="3" s="1"/>
  <c r="AA33" i="3"/>
  <c r="AB33" i="3" s="1"/>
  <c r="AA34" i="3"/>
  <c r="AB34" i="3" s="1"/>
  <c r="AA3" i="3"/>
  <c r="AB3" i="3" s="1"/>
  <c r="AV3" i="4" l="1"/>
  <c r="AU3" i="4"/>
  <c r="AU23" i="4"/>
  <c r="AV23" i="4"/>
  <c r="AU19" i="4"/>
  <c r="AV19" i="4"/>
  <c r="AV15" i="4"/>
  <c r="AU15" i="4"/>
  <c r="AV11" i="4"/>
  <c r="AU11" i="4"/>
  <c r="AV7" i="4"/>
  <c r="AU7" i="4"/>
  <c r="AV34" i="4"/>
  <c r="AU34" i="4"/>
  <c r="AU30" i="4"/>
  <c r="AV30" i="4"/>
  <c r="AV26" i="4"/>
  <c r="AU26" i="4"/>
  <c r="AU22" i="4"/>
  <c r="AV22" i="4"/>
  <c r="AV18" i="4"/>
  <c r="AU18" i="4"/>
  <c r="AV14" i="4"/>
  <c r="AU14" i="4"/>
  <c r="AU10" i="4"/>
  <c r="AV10" i="4"/>
  <c r="AU6" i="4"/>
  <c r="AV6" i="4"/>
  <c r="AU31" i="4"/>
  <c r="AV31" i="4"/>
  <c r="AV33" i="4"/>
  <c r="AU33" i="4"/>
  <c r="AU29" i="4"/>
  <c r="AV29" i="4"/>
  <c r="AV25" i="4"/>
  <c r="AU25" i="4"/>
  <c r="AU21" i="4"/>
  <c r="AV21" i="4"/>
  <c r="AV17" i="4"/>
  <c r="AU17" i="4"/>
  <c r="AU13" i="4"/>
  <c r="AV13" i="4"/>
  <c r="AV9" i="4"/>
  <c r="AU9" i="4"/>
  <c r="AU5" i="4"/>
  <c r="AV5" i="4"/>
  <c r="AU27" i="4"/>
  <c r="AV27" i="4"/>
  <c r="AU32" i="4"/>
  <c r="AV32" i="4"/>
  <c r="AV28" i="4"/>
  <c r="AU28" i="4"/>
  <c r="AU24" i="4"/>
  <c r="AV24" i="4"/>
  <c r="AV20" i="4"/>
  <c r="AU20" i="4"/>
  <c r="AV16" i="4"/>
  <c r="AU16" i="4"/>
  <c r="AV12" i="4"/>
  <c r="AU12" i="4"/>
  <c r="AU8" i="4"/>
  <c r="AV8" i="4"/>
  <c r="AV4" i="4"/>
  <c r="AU4" i="4"/>
  <c r="AV38" i="1"/>
  <c r="AJ38" i="1"/>
  <c r="AE38" i="1"/>
  <c r="AA38" i="1"/>
  <c r="U38" i="1"/>
  <c r="V38" i="1" s="1"/>
  <c r="L38" i="1"/>
  <c r="F38" i="1"/>
  <c r="G38" i="1" s="1"/>
  <c r="H38" i="1" s="1"/>
  <c r="I38" i="1" s="1"/>
  <c r="D38" i="1"/>
  <c r="AV37" i="1"/>
  <c r="AJ37" i="1"/>
  <c r="AE37" i="1"/>
  <c r="AA37" i="1"/>
  <c r="U37" i="1"/>
  <c r="V37" i="1" s="1"/>
  <c r="L37" i="1"/>
  <c r="F37" i="1"/>
  <c r="G37" i="1" s="1"/>
  <c r="H37" i="1" s="1"/>
  <c r="I37" i="1" s="1"/>
  <c r="J37" i="1" s="1"/>
  <c r="D37" i="1"/>
  <c r="AV36" i="1"/>
  <c r="AE36" i="1"/>
  <c r="U36" i="1"/>
  <c r="V36" i="1" s="1"/>
  <c r="L36" i="1"/>
  <c r="F36" i="1"/>
  <c r="D36" i="1"/>
  <c r="AV35" i="1"/>
  <c r="AE35" i="1"/>
  <c r="U35" i="1"/>
  <c r="V35" i="1" s="1"/>
  <c r="L35" i="1"/>
  <c r="F35" i="1"/>
  <c r="D35" i="1"/>
  <c r="AV34" i="1"/>
  <c r="AE34" i="1"/>
  <c r="U34" i="1"/>
  <c r="V34" i="1" s="1"/>
  <c r="L34" i="1"/>
  <c r="F34" i="1"/>
  <c r="D34" i="1"/>
  <c r="AV33" i="1"/>
  <c r="AE33" i="1"/>
  <c r="U33" i="1"/>
  <c r="V33" i="1" s="1"/>
  <c r="L33" i="1"/>
  <c r="F33" i="1"/>
  <c r="G33" i="1" s="1"/>
  <c r="H33" i="1" s="1"/>
  <c r="D33" i="1"/>
  <c r="AV32" i="1"/>
  <c r="AE32" i="1"/>
  <c r="U32" i="1"/>
  <c r="V32" i="1" s="1"/>
  <c r="L32" i="1"/>
  <c r="F32" i="1"/>
  <c r="D32" i="1"/>
  <c r="AV31" i="1"/>
  <c r="AE31" i="1"/>
  <c r="U31" i="1"/>
  <c r="V31" i="1" s="1"/>
  <c r="L31" i="1"/>
  <c r="F31" i="1"/>
  <c r="D31" i="1"/>
  <c r="AV30" i="1"/>
  <c r="AE30" i="1"/>
  <c r="U30" i="1"/>
  <c r="V30" i="1" s="1"/>
  <c r="L30" i="1"/>
  <c r="F30" i="1"/>
  <c r="D30" i="1"/>
  <c r="AV29" i="1"/>
  <c r="AE29" i="1"/>
  <c r="U29" i="1"/>
  <c r="V29" i="1" s="1"/>
  <c r="L29" i="1"/>
  <c r="M29" i="1" s="1"/>
  <c r="F29" i="1"/>
  <c r="D29" i="1"/>
  <c r="AV28" i="1"/>
  <c r="AE28" i="1"/>
  <c r="U28" i="1"/>
  <c r="V28" i="1" s="1"/>
  <c r="L28" i="1"/>
  <c r="F28" i="1"/>
  <c r="G28" i="1" s="1"/>
  <c r="H28" i="1" s="1"/>
  <c r="D28" i="1"/>
  <c r="AV27" i="1"/>
  <c r="AE27" i="1"/>
  <c r="U27" i="1"/>
  <c r="V27" i="1" s="1"/>
  <c r="L27" i="1"/>
  <c r="F27" i="1"/>
  <c r="D27" i="1"/>
  <c r="AV26" i="1"/>
  <c r="AE26" i="1"/>
  <c r="U26" i="1"/>
  <c r="V26" i="1" s="1"/>
  <c r="L26" i="1"/>
  <c r="F26" i="1"/>
  <c r="D26" i="1"/>
  <c r="AV25" i="1"/>
  <c r="AE25" i="1"/>
  <c r="U25" i="1"/>
  <c r="V25" i="1" s="1"/>
  <c r="L25" i="1"/>
  <c r="F25" i="1"/>
  <c r="D25" i="1"/>
  <c r="AV24" i="1"/>
  <c r="AE24" i="1"/>
  <c r="U24" i="1"/>
  <c r="V24" i="1" s="1"/>
  <c r="L24" i="1"/>
  <c r="F24" i="1"/>
  <c r="G24" i="1" s="1"/>
  <c r="H24" i="1" s="1"/>
  <c r="D24" i="1"/>
  <c r="AV23" i="1"/>
  <c r="AE23" i="1"/>
  <c r="U23" i="1"/>
  <c r="V23" i="1" s="1"/>
  <c r="L23" i="1"/>
  <c r="F23" i="1"/>
  <c r="D23" i="1"/>
  <c r="AV22" i="1"/>
  <c r="AE22" i="1"/>
  <c r="U22" i="1"/>
  <c r="V22" i="1" s="1"/>
  <c r="L22" i="1"/>
  <c r="F22" i="1"/>
  <c r="D22" i="1"/>
  <c r="M22" i="1" s="1"/>
  <c r="AV21" i="1"/>
  <c r="AE21" i="1"/>
  <c r="U21" i="1"/>
  <c r="V21" i="1" s="1"/>
  <c r="L21" i="1"/>
  <c r="M21" i="1" s="1"/>
  <c r="F21" i="1"/>
  <c r="G21" i="1" s="1"/>
  <c r="H21" i="1" s="1"/>
  <c r="D21" i="1"/>
  <c r="AV20" i="1"/>
  <c r="AE20" i="1"/>
  <c r="U20" i="1"/>
  <c r="V20" i="1" s="1"/>
  <c r="L20" i="1"/>
  <c r="F20" i="1"/>
  <c r="G20" i="1" s="1"/>
  <c r="H20" i="1" s="1"/>
  <c r="D20" i="1"/>
  <c r="AV19" i="1"/>
  <c r="AQ19" i="1"/>
  <c r="AP19" i="1"/>
  <c r="AE19" i="1"/>
  <c r="U19" i="1"/>
  <c r="V19" i="1" s="1"/>
  <c r="R19" i="1"/>
  <c r="L19" i="1"/>
  <c r="F19" i="1"/>
  <c r="D19" i="1"/>
  <c r="AV18" i="1"/>
  <c r="AQ18" i="1"/>
  <c r="AP18" i="1"/>
  <c r="AE18" i="1"/>
  <c r="U18" i="1"/>
  <c r="V18" i="1" s="1"/>
  <c r="R18" i="1"/>
  <c r="L18" i="1"/>
  <c r="F18" i="1"/>
  <c r="D18" i="1"/>
  <c r="AV17" i="1"/>
  <c r="AQ17" i="1"/>
  <c r="AP17" i="1"/>
  <c r="AE17" i="1"/>
  <c r="U17" i="1"/>
  <c r="V17" i="1" s="1"/>
  <c r="R17" i="1"/>
  <c r="L17" i="1"/>
  <c r="M17" i="1" s="1"/>
  <c r="F17" i="1"/>
  <c r="D17" i="1"/>
  <c r="AV16" i="1"/>
  <c r="AQ16" i="1"/>
  <c r="AP16" i="1"/>
  <c r="AE16" i="1"/>
  <c r="U16" i="1"/>
  <c r="V16" i="1" s="1"/>
  <c r="R16" i="1"/>
  <c r="L16" i="1"/>
  <c r="F16" i="1"/>
  <c r="D16" i="1"/>
  <c r="AV15" i="1"/>
  <c r="AQ15" i="1"/>
  <c r="AP15" i="1"/>
  <c r="AE15" i="1"/>
  <c r="U15" i="1"/>
  <c r="V15" i="1" s="1"/>
  <c r="R15" i="1"/>
  <c r="L15" i="1"/>
  <c r="F15" i="1"/>
  <c r="G15" i="1" s="1"/>
  <c r="H15" i="1" s="1"/>
  <c r="D15" i="1"/>
  <c r="AV14" i="1"/>
  <c r="AQ14" i="1"/>
  <c r="AP14" i="1"/>
  <c r="AE14" i="1"/>
  <c r="U14" i="1"/>
  <c r="V14" i="1" s="1"/>
  <c r="R14" i="1"/>
  <c r="L14" i="1"/>
  <c r="F14" i="1"/>
  <c r="D14" i="1"/>
  <c r="AV13" i="1"/>
  <c r="AQ13" i="1"/>
  <c r="AP13" i="1"/>
  <c r="AE13" i="1"/>
  <c r="U13" i="1"/>
  <c r="V13" i="1" s="1"/>
  <c r="R13" i="1"/>
  <c r="L13" i="1"/>
  <c r="F13" i="1"/>
  <c r="D13" i="1"/>
  <c r="AV12" i="1"/>
  <c r="AQ12" i="1"/>
  <c r="AP12" i="1"/>
  <c r="AE12" i="1"/>
  <c r="U12" i="1"/>
  <c r="V12" i="1" s="1"/>
  <c r="R12" i="1"/>
  <c r="L12" i="1"/>
  <c r="F12" i="1"/>
  <c r="D12" i="1"/>
  <c r="AV11" i="1"/>
  <c r="AQ11" i="1"/>
  <c r="AP11" i="1"/>
  <c r="AE11" i="1"/>
  <c r="U11" i="1"/>
  <c r="V11" i="1" s="1"/>
  <c r="R11" i="1"/>
  <c r="L11" i="1"/>
  <c r="F11" i="1"/>
  <c r="D11" i="1"/>
  <c r="AV10" i="1"/>
  <c r="AQ10" i="1"/>
  <c r="AP10" i="1"/>
  <c r="AE10" i="1"/>
  <c r="U10" i="1"/>
  <c r="V10" i="1" s="1"/>
  <c r="R10" i="1"/>
  <c r="L10" i="1"/>
  <c r="F10" i="1"/>
  <c r="D10" i="1"/>
  <c r="AV9" i="1"/>
  <c r="AQ9" i="1"/>
  <c r="AP9" i="1"/>
  <c r="AE9" i="1"/>
  <c r="U9" i="1"/>
  <c r="V9" i="1" s="1"/>
  <c r="R9" i="1"/>
  <c r="L9" i="1"/>
  <c r="F9" i="1"/>
  <c r="D9" i="1"/>
  <c r="AV8" i="1"/>
  <c r="AQ8" i="1"/>
  <c r="AP8" i="1"/>
  <c r="AE8" i="1"/>
  <c r="U8" i="1"/>
  <c r="V8" i="1" s="1"/>
  <c r="R8" i="1"/>
  <c r="L8" i="1"/>
  <c r="F8" i="1"/>
  <c r="D8" i="1"/>
  <c r="AV7" i="1"/>
  <c r="AQ7" i="1"/>
  <c r="AP7" i="1"/>
  <c r="AE7" i="1"/>
  <c r="U7" i="1"/>
  <c r="V7" i="1" s="1"/>
  <c r="R7" i="1"/>
  <c r="L7" i="1"/>
  <c r="F7" i="1"/>
  <c r="D7" i="1"/>
  <c r="AV6" i="1"/>
  <c r="AQ6" i="1"/>
  <c r="AP6" i="1"/>
  <c r="AE6" i="1"/>
  <c r="U6" i="1"/>
  <c r="V6" i="1" s="1"/>
  <c r="R6" i="1"/>
  <c r="L6" i="1"/>
  <c r="F6" i="1"/>
  <c r="D6" i="1"/>
  <c r="M6" i="1" s="1"/>
  <c r="AV5" i="1"/>
  <c r="AQ5" i="1"/>
  <c r="AP5" i="1"/>
  <c r="AE5" i="1"/>
  <c r="V5" i="1"/>
  <c r="U5" i="1"/>
  <c r="R5" i="1"/>
  <c r="L5" i="1"/>
  <c r="F5" i="1"/>
  <c r="D5" i="1"/>
  <c r="W37" i="1" l="1"/>
  <c r="G23" i="1"/>
  <c r="H23" i="1" s="1"/>
  <c r="M28" i="1"/>
  <c r="M7" i="1"/>
  <c r="G14" i="1"/>
  <c r="H14" i="1" s="1"/>
  <c r="AB14" i="1" s="1"/>
  <c r="M15" i="1"/>
  <c r="G34" i="1"/>
  <c r="H34" i="1" s="1"/>
  <c r="AF34" i="1" s="1"/>
  <c r="G9" i="1"/>
  <c r="H9" i="1" s="1"/>
  <c r="M14" i="1"/>
  <c r="G27" i="1"/>
  <c r="H27" i="1" s="1"/>
  <c r="I27" i="1" s="1"/>
  <c r="J27" i="1" s="1"/>
  <c r="G31" i="1"/>
  <c r="H31" i="1" s="1"/>
  <c r="M32" i="1"/>
  <c r="M37" i="1"/>
  <c r="N37" i="1" s="1"/>
  <c r="M31" i="1"/>
  <c r="G30" i="1"/>
  <c r="H30" i="1" s="1"/>
  <c r="AF30" i="1" s="1"/>
  <c r="M10" i="1"/>
  <c r="M16" i="1"/>
  <c r="M30" i="1"/>
  <c r="N21" i="1"/>
  <c r="W21" i="1"/>
  <c r="M38" i="1"/>
  <c r="N38" i="1" s="1"/>
  <c r="AF23" i="1"/>
  <c r="I21" i="1"/>
  <c r="AK21" i="1"/>
  <c r="AB21" i="1"/>
  <c r="AK14" i="1"/>
  <c r="I23" i="1"/>
  <c r="AB23" i="1"/>
  <c r="AK23" i="1"/>
  <c r="AB15" i="1"/>
  <c r="AK15" i="1"/>
  <c r="I31" i="1"/>
  <c r="AK31" i="1"/>
  <c r="AB31" i="1"/>
  <c r="AF31" i="1"/>
  <c r="N15" i="1"/>
  <c r="W23" i="1"/>
  <c r="I28" i="1"/>
  <c r="AK28" i="1"/>
  <c r="AB28" i="1"/>
  <c r="G8" i="1"/>
  <c r="H8" i="1" s="1"/>
  <c r="I8" i="1" s="1"/>
  <c r="G11" i="1"/>
  <c r="H11" i="1" s="1"/>
  <c r="G16" i="1"/>
  <c r="H16" i="1" s="1"/>
  <c r="AF16" i="1" s="1"/>
  <c r="G25" i="1"/>
  <c r="H25" i="1" s="1"/>
  <c r="AF25" i="1" s="1"/>
  <c r="M26" i="1"/>
  <c r="AF33" i="1"/>
  <c r="G36" i="1"/>
  <c r="H36" i="1" s="1"/>
  <c r="AF38" i="1"/>
  <c r="N31" i="1"/>
  <c r="I20" i="1"/>
  <c r="AB20" i="1"/>
  <c r="AK20" i="1"/>
  <c r="G22" i="1"/>
  <c r="H22" i="1" s="1"/>
  <c r="I24" i="1"/>
  <c r="AB24" i="1"/>
  <c r="AK24" i="1"/>
  <c r="M25" i="1"/>
  <c r="AB27" i="1"/>
  <c r="AK27" i="1"/>
  <c r="N28" i="1"/>
  <c r="I33" i="1"/>
  <c r="AK33" i="1"/>
  <c r="AB33" i="1"/>
  <c r="M36" i="1"/>
  <c r="N36" i="1" s="1"/>
  <c r="W14" i="1"/>
  <c r="AF28" i="1"/>
  <c r="M8" i="1"/>
  <c r="AK9" i="1"/>
  <c r="AB9" i="1"/>
  <c r="AF11" i="1"/>
  <c r="M5" i="1"/>
  <c r="G7" i="1"/>
  <c r="H7" i="1" s="1"/>
  <c r="AR7" i="1" s="1"/>
  <c r="M9" i="1"/>
  <c r="N9" i="1" s="1"/>
  <c r="G10" i="1"/>
  <c r="H10" i="1" s="1"/>
  <c r="AF10" i="1" s="1"/>
  <c r="M13" i="1"/>
  <c r="W15" i="1"/>
  <c r="G17" i="1"/>
  <c r="H17" i="1" s="1"/>
  <c r="AF17" i="1" s="1"/>
  <c r="M23" i="1"/>
  <c r="N23" i="1" s="1"/>
  <c r="M24" i="1"/>
  <c r="N24" i="1" s="1"/>
  <c r="W25" i="1"/>
  <c r="G26" i="1"/>
  <c r="H26" i="1" s="1"/>
  <c r="AF26" i="1" s="1"/>
  <c r="G29" i="1"/>
  <c r="H29" i="1" s="1"/>
  <c r="G32" i="1"/>
  <c r="H32" i="1" s="1"/>
  <c r="M33" i="1"/>
  <c r="N33" i="1" s="1"/>
  <c r="W38" i="1"/>
  <c r="I7" i="1"/>
  <c r="I14" i="1"/>
  <c r="AR14" i="1"/>
  <c r="AF14" i="1"/>
  <c r="AF15" i="1"/>
  <c r="I9" i="1"/>
  <c r="AF9" i="1"/>
  <c r="AR9" i="1"/>
  <c r="I15" i="1"/>
  <c r="AR15" i="1"/>
  <c r="AR16" i="1"/>
  <c r="I36" i="1"/>
  <c r="AF36" i="1"/>
  <c r="W9" i="1"/>
  <c r="M19" i="1"/>
  <c r="G19" i="1"/>
  <c r="W20" i="1"/>
  <c r="G35" i="1"/>
  <c r="H35" i="1" s="1"/>
  <c r="W36" i="1"/>
  <c r="W27" i="1"/>
  <c r="M12" i="1"/>
  <c r="G13" i="1"/>
  <c r="H13" i="1" s="1"/>
  <c r="G18" i="1"/>
  <c r="H18" i="1" s="1"/>
  <c r="AR18" i="1" s="1"/>
  <c r="G6" i="1"/>
  <c r="N6" i="1" s="1"/>
  <c r="M11" i="1"/>
  <c r="N11" i="1" s="1"/>
  <c r="AR11" i="1"/>
  <c r="G12" i="1"/>
  <c r="H12" i="1" s="1"/>
  <c r="AR12" i="1" s="1"/>
  <c r="AF21" i="1"/>
  <c r="AF24" i="1"/>
  <c r="W26" i="1"/>
  <c r="M27" i="1"/>
  <c r="N27" i="1" s="1"/>
  <c r="AF27" i="1"/>
  <c r="W28" i="1"/>
  <c r="W31" i="1"/>
  <c r="W33" i="1"/>
  <c r="M34" i="1"/>
  <c r="AF37" i="1"/>
  <c r="G5" i="1"/>
  <c r="M18" i="1"/>
  <c r="M20" i="1"/>
  <c r="N20" i="1" s="1"/>
  <c r="AF20" i="1"/>
  <c r="W24" i="1"/>
  <c r="AF29" i="1"/>
  <c r="M35" i="1"/>
  <c r="W34" i="1" l="1"/>
  <c r="N34" i="1"/>
  <c r="AF8" i="1"/>
  <c r="AK34" i="1"/>
  <c r="AB34" i="1"/>
  <c r="I34" i="1"/>
  <c r="J23" i="1"/>
  <c r="AB30" i="1"/>
  <c r="AR8" i="1"/>
  <c r="W30" i="1"/>
  <c r="N35" i="1"/>
  <c r="W8" i="1"/>
  <c r="W11" i="1"/>
  <c r="N14" i="1"/>
  <c r="W17" i="1"/>
  <c r="I16" i="1"/>
  <c r="J15" i="1" s="1"/>
  <c r="AK30" i="1"/>
  <c r="N8" i="1"/>
  <c r="I30" i="1"/>
  <c r="N32" i="1"/>
  <c r="N30" i="1"/>
  <c r="I10" i="1"/>
  <c r="J9" i="1" s="1"/>
  <c r="W29" i="1"/>
  <c r="N7" i="1"/>
  <c r="W16" i="1"/>
  <c r="N17" i="1"/>
  <c r="AF12" i="1"/>
  <c r="AK13" i="1"/>
  <c r="AB13" i="1"/>
  <c r="AK35" i="1"/>
  <c r="AB35" i="1"/>
  <c r="AK26" i="1"/>
  <c r="AB26" i="1"/>
  <c r="I26" i="1"/>
  <c r="I17" i="1"/>
  <c r="AK17" i="1"/>
  <c r="AB17" i="1"/>
  <c r="W32" i="1"/>
  <c r="N26" i="1"/>
  <c r="AB11" i="1"/>
  <c r="AK11" i="1"/>
  <c r="I11" i="1"/>
  <c r="I18" i="1"/>
  <c r="AB18" i="1"/>
  <c r="AK18" i="1"/>
  <c r="AK10" i="1"/>
  <c r="AB10" i="1"/>
  <c r="I22" i="1"/>
  <c r="J21" i="1" s="1"/>
  <c r="AB22" i="1"/>
  <c r="AK22" i="1"/>
  <c r="J33" i="1"/>
  <c r="AF18" i="1"/>
  <c r="N12" i="1"/>
  <c r="I32" i="1"/>
  <c r="J31" i="1" s="1"/>
  <c r="AB32" i="1"/>
  <c r="AK32" i="1"/>
  <c r="AB7" i="1"/>
  <c r="AK7" i="1"/>
  <c r="I25" i="1"/>
  <c r="AK25" i="1"/>
  <c r="AB25" i="1"/>
  <c r="N10" i="1"/>
  <c r="N29" i="1"/>
  <c r="I12" i="1"/>
  <c r="AK12" i="1"/>
  <c r="AB12" i="1"/>
  <c r="W18" i="1"/>
  <c r="AR10" i="1"/>
  <c r="AF32" i="1"/>
  <c r="W22" i="1"/>
  <c r="N18" i="1"/>
  <c r="AR17" i="1"/>
  <c r="N19" i="1"/>
  <c r="W10" i="1"/>
  <c r="AF7" i="1"/>
  <c r="W7" i="1"/>
  <c r="I29" i="1"/>
  <c r="J29" i="1" s="1"/>
  <c r="AK29" i="1"/>
  <c r="AB29" i="1"/>
  <c r="N13" i="1"/>
  <c r="N5" i="1"/>
  <c r="N25" i="1"/>
  <c r="AF22" i="1"/>
  <c r="AB36" i="1"/>
  <c r="AK36" i="1"/>
  <c r="AK16" i="1"/>
  <c r="AB16" i="1"/>
  <c r="AB8" i="1"/>
  <c r="AK8" i="1"/>
  <c r="N22" i="1"/>
  <c r="N16" i="1"/>
  <c r="I13" i="1"/>
  <c r="J13" i="1" s="1"/>
  <c r="AR13" i="1"/>
  <c r="AF13" i="1"/>
  <c r="AF35" i="1"/>
  <c r="I35" i="1"/>
  <c r="J35" i="1" s="1"/>
  <c r="H19" i="1"/>
  <c r="W19" i="1"/>
  <c r="J7" i="1"/>
  <c r="W5" i="1"/>
  <c r="H5" i="1"/>
  <c r="W6" i="1"/>
  <c r="H6" i="1"/>
  <c r="W13" i="1"/>
  <c r="W35" i="1"/>
  <c r="W12" i="1"/>
  <c r="J25" i="1" l="1"/>
  <c r="J11" i="1"/>
  <c r="AB19" i="1"/>
  <c r="AK19" i="1"/>
  <c r="AK5" i="1"/>
  <c r="AB5" i="1"/>
  <c r="AB6" i="1"/>
  <c r="AK6" i="1"/>
  <c r="J17" i="1"/>
  <c r="I19" i="1"/>
  <c r="J19" i="1" s="1"/>
  <c r="AR19" i="1"/>
  <c r="AF19" i="1"/>
  <c r="I5" i="1"/>
  <c r="J5" i="1" s="1"/>
  <c r="AF5" i="1"/>
  <c r="AR5" i="1"/>
  <c r="AF6" i="1"/>
  <c r="I6" i="1"/>
  <c r="AR6" i="1"/>
</calcChain>
</file>

<file path=xl/sharedStrings.xml><?xml version="1.0" encoding="utf-8"?>
<sst xmlns="http://schemas.openxmlformats.org/spreadsheetml/2006/main" count="614" uniqueCount="154">
  <si>
    <t>Student</t>
  </si>
  <si>
    <t>Tamika Birmingham</t>
  </si>
  <si>
    <t xml:space="preserve">C1 value = </t>
  </si>
  <si>
    <t>C1 value =                   C2 value =</t>
  </si>
  <si>
    <t>Dry Matter</t>
  </si>
  <si>
    <t>Ash</t>
  </si>
  <si>
    <t>Crude Fat</t>
  </si>
  <si>
    <t>Crude Protein</t>
  </si>
  <si>
    <t>NDF</t>
  </si>
  <si>
    <t>ADF</t>
  </si>
  <si>
    <t>ADL</t>
  </si>
  <si>
    <t>IN VITRO</t>
  </si>
  <si>
    <t>Sample No</t>
  </si>
  <si>
    <t>W1</t>
  </si>
  <si>
    <t>W2</t>
  </si>
  <si>
    <t>W3</t>
  </si>
  <si>
    <t>% CFat</t>
  </si>
  <si>
    <t>CRU WT</t>
  </si>
  <si>
    <t>CRU + ASH WT</t>
  </si>
  <si>
    <t>W4</t>
  </si>
  <si>
    <t>NDFom %</t>
  </si>
  <si>
    <t>ADL %</t>
  </si>
  <si>
    <t>ADLom %</t>
  </si>
  <si>
    <t>% IVTR</t>
  </si>
  <si>
    <t>Cru Wt</t>
  </si>
  <si>
    <t>Cru + Sam Wt</t>
  </si>
  <si>
    <t>Cal Sam Wt</t>
  </si>
  <si>
    <t>Dry Cru + Sam Wt</t>
  </si>
  <si>
    <t>Cal Dry Sam Wt</t>
  </si>
  <si>
    <t>DM [g/kg]</t>
  </si>
  <si>
    <t>DM %</t>
  </si>
  <si>
    <t>DM as proportion</t>
  </si>
  <si>
    <t>Mean DM</t>
  </si>
  <si>
    <t>Cru + Ash</t>
  </si>
  <si>
    <t>Cal Ash</t>
  </si>
  <si>
    <t>Ash/FED [g/kg]</t>
  </si>
  <si>
    <t>Ash/DM [g/kg]</t>
  </si>
  <si>
    <t>Sample Wt.</t>
  </si>
  <si>
    <t>Dry Sam. Wt.</t>
  </si>
  <si>
    <t>Sam Wt. Post Ext.</t>
  </si>
  <si>
    <t>Sam Wt</t>
  </si>
  <si>
    <t>Acid Vol</t>
  </si>
  <si>
    <t>Nitrogen [g/kg]</t>
  </si>
  <si>
    <t>CP [g/kg]</t>
  </si>
  <si>
    <t>CP/DM [g/kg]</t>
  </si>
  <si>
    <t>EMPTY BAG WT</t>
  </si>
  <si>
    <t>SAM WT</t>
  </si>
  <si>
    <t>DRY BAG + SAM</t>
  </si>
  <si>
    <t>ASH WT</t>
  </si>
  <si>
    <t>Sample Wt After Acid</t>
  </si>
  <si>
    <t>Post NDF WT.</t>
  </si>
  <si>
    <t>B1</t>
  </si>
  <si>
    <t>?</t>
  </si>
  <si>
    <t>B2</t>
  </si>
  <si>
    <t>Standard 1</t>
  </si>
  <si>
    <t>Standard 2</t>
  </si>
  <si>
    <t>ACID VOL</t>
  </si>
  <si>
    <t>B3</t>
  </si>
  <si>
    <t>-</t>
  </si>
  <si>
    <t>NDIN</t>
  </si>
  <si>
    <t>NDF sam. Wt</t>
  </si>
  <si>
    <t>NDIN acid vol.</t>
  </si>
  <si>
    <t>NDIN (g/kg)</t>
  </si>
  <si>
    <t>ADIN</t>
  </si>
  <si>
    <t>ADF sam. Wt</t>
  </si>
  <si>
    <t>ADIN acid vol.</t>
  </si>
  <si>
    <t>ADIN (g/kg)</t>
  </si>
  <si>
    <t>Bag wt</t>
  </si>
  <si>
    <t>NDIN (g/kg) corrected</t>
  </si>
  <si>
    <t>ADIN (g/kg) corrected</t>
  </si>
  <si>
    <t>BISN</t>
  </si>
  <si>
    <t>Sam wt</t>
  </si>
  <si>
    <t>Acid vol.</t>
  </si>
  <si>
    <t>BISN (g/kg)</t>
  </si>
  <si>
    <t>BISN (g/kg) corrected</t>
  </si>
  <si>
    <t>Total Nitrogen</t>
  </si>
  <si>
    <t>BSN</t>
  </si>
  <si>
    <t>NPN</t>
  </si>
  <si>
    <t>NPN (g/kg)</t>
  </si>
  <si>
    <t>Sample ID</t>
  </si>
  <si>
    <t>A</t>
  </si>
  <si>
    <t>C</t>
  </si>
  <si>
    <t>Available N</t>
  </si>
  <si>
    <t>CP (g/kg DM)</t>
  </si>
  <si>
    <t>in Vitro N Digestibility 3 HR</t>
  </si>
  <si>
    <t>in Vitro N Digestibility 6 HR</t>
  </si>
  <si>
    <t>in Vitro N Digestibility 12 HR</t>
  </si>
  <si>
    <t>in Vitro N Digestibility 24 HR</t>
  </si>
  <si>
    <t>NFM 16% Dairy</t>
  </si>
  <si>
    <t>NFM 18% Dairy</t>
  </si>
  <si>
    <t>NFM ARP</t>
  </si>
  <si>
    <t>NFM Ruminant crumble</t>
  </si>
  <si>
    <t>MM Protek</t>
  </si>
  <si>
    <t>MM ARP</t>
  </si>
  <si>
    <t>MM Dry cow</t>
  </si>
  <si>
    <t>MM S&amp;G</t>
  </si>
  <si>
    <t>N (g/kg)</t>
  </si>
  <si>
    <t>CP (g/kg)</t>
  </si>
  <si>
    <t>post 3h</t>
  </si>
  <si>
    <t>post 6h</t>
  </si>
  <si>
    <t>post 12h</t>
  </si>
  <si>
    <t>post24h</t>
  </si>
  <si>
    <t>CP dissappearance (g/kg DM)</t>
  </si>
  <si>
    <t>CP dissappearance (g/kg CP)</t>
  </si>
  <si>
    <t>CP dissappearance (% CP)</t>
  </si>
  <si>
    <t>Mean</t>
  </si>
  <si>
    <t>post 24h</t>
  </si>
  <si>
    <t>Samp. ID</t>
  </si>
  <si>
    <t>Samp. No</t>
  </si>
  <si>
    <t>Time</t>
  </si>
  <si>
    <t xml:space="preserve">CP </t>
  </si>
  <si>
    <t>True protein</t>
  </si>
  <si>
    <t>NDF (g/kg)</t>
  </si>
  <si>
    <t>NDF (g/kg DM)</t>
  </si>
  <si>
    <t>ADF (g/kg)</t>
  </si>
  <si>
    <t>ADF (g/kg DM)</t>
  </si>
  <si>
    <t>NDIN (g/kg DM)</t>
  </si>
  <si>
    <t>ADIN (g/kg DM)</t>
  </si>
  <si>
    <t>BISN (g/kg DM)</t>
  </si>
  <si>
    <t>Nitrogen [g/kg DM]</t>
  </si>
  <si>
    <t>BSN (g/kg DM)</t>
  </si>
  <si>
    <t>NPN (g/kg DM)</t>
  </si>
  <si>
    <t>NPN (N in residue g/kg) corrected</t>
  </si>
  <si>
    <t>NPN (N in residue g/kg DM)</t>
  </si>
  <si>
    <t xml:space="preserve">A </t>
  </si>
  <si>
    <t>Protein fractions (g/kg DM)</t>
  </si>
  <si>
    <t xml:space="preserve">% CP </t>
  </si>
  <si>
    <t>a</t>
  </si>
  <si>
    <t>c</t>
  </si>
  <si>
    <t>b</t>
  </si>
  <si>
    <t>Protein fractions (%CP)</t>
  </si>
  <si>
    <t>kd</t>
  </si>
  <si>
    <t>kp</t>
  </si>
  <si>
    <t>Total N (%)</t>
  </si>
  <si>
    <t>NDIN (%N)</t>
  </si>
  <si>
    <t>ADIN (%N)</t>
  </si>
  <si>
    <t>BISN (%N)</t>
  </si>
  <si>
    <t>BSN (%N)</t>
  </si>
  <si>
    <t>NPN (%N)</t>
  </si>
  <si>
    <t>Feed ID</t>
  </si>
  <si>
    <t>CP dis. (g/h)</t>
  </si>
  <si>
    <t>Dis. Rate (g CP/h)</t>
  </si>
  <si>
    <t xml:space="preserve">RDP </t>
  </si>
  <si>
    <t>RUP</t>
  </si>
  <si>
    <t>(g/kg DM)</t>
  </si>
  <si>
    <t>RDP (g/kg DM)</t>
  </si>
  <si>
    <t>RUP (g/kg DM)</t>
  </si>
  <si>
    <t>RDP (%CP)</t>
  </si>
  <si>
    <t>RUP (%CP)</t>
  </si>
  <si>
    <t>Feeds</t>
  </si>
  <si>
    <t>3-h</t>
  </si>
  <si>
    <t>6-h</t>
  </si>
  <si>
    <t>12-h</t>
  </si>
  <si>
    <t>24-h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</si>
</sst>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"/>
    <numFmt numFmtId="165" formatCode="0.0000"/>
    <numFmt numFmtId="166" formatCode="0.0"/>
    <numFmt numFmtId="167" formatCode="0.000000"/>
    <numFmt numFmtId="168" formatCode="0.00000"/>
  </numFmts>
  <fonts count="19" x14ac:knownFonts="1">
    <font>
      <sz val="11"/>
      <color theme="1"/>
      <name val="Arial"/>
    </font>
    <font>
      <sz val="11"/>
      <color theme="1"/>
      <name val="Calibri"/>
      <family val="2"/>
    </font>
    <font>
      <sz val="11"/>
      <name val="Arial"/>
      <family val="2"/>
    </font>
    <font>
      <sz val="11"/>
      <color rgb="FFFF0000"/>
      <name val="Calibri"/>
      <family val="2"/>
    </font>
    <font>
      <b/>
      <sz val="11"/>
      <color rgb="FFC55A11"/>
      <name val="Calibri"/>
      <family val="2"/>
    </font>
    <font>
      <sz val="11"/>
      <color theme="1"/>
      <name val="Calibri"/>
      <family val="2"/>
    </font>
    <font>
      <sz val="11"/>
      <color rgb="FF00FF00"/>
      <name val="Calibri"/>
      <family val="2"/>
    </font>
    <font>
      <sz val="11"/>
      <color theme="4"/>
      <name val="Calibri"/>
      <family val="2"/>
    </font>
    <font>
      <b/>
      <sz val="11"/>
      <name val="Arial"/>
      <family val="2"/>
    </font>
    <font>
      <b/>
      <sz val="11"/>
      <color theme="1"/>
      <name val="Calibri"/>
      <family val="2"/>
    </font>
    <font>
      <sz val="11"/>
      <color rgb="FF00FF0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C55A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B4C6E7"/>
        <bgColor rgb="FFB4C6E7"/>
      </patternFill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FFFF00"/>
        <bgColor rgb="FFFFFF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50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1" xfId="0" applyFont="1" applyBorder="1"/>
    <xf numFmtId="0" fontId="1" fillId="2" borderId="8" xfId="0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164" fontId="1" fillId="2" borderId="1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165" fontId="3" fillId="3" borderId="17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64" fontId="4" fillId="5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/>
    <xf numFmtId="0" fontId="1" fillId="5" borderId="1" xfId="0" applyFont="1" applyFill="1" applyBorder="1" applyAlignment="1">
      <alignment horizontal="center" vertical="center"/>
    </xf>
    <xf numFmtId="2" fontId="1" fillId="5" borderId="1" xfId="0" applyNumberFormat="1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166" fontId="1" fillId="6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" fontId="1" fillId="5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2" fontId="1" fillId="5" borderId="1" xfId="0" applyNumberFormat="1" applyFont="1" applyFill="1" applyBorder="1" applyAlignment="1">
      <alignment horizontal="center" vertical="center" wrapText="1"/>
    </xf>
    <xf numFmtId="165" fontId="1" fillId="6" borderId="1" xfId="0" applyNumberFormat="1" applyFont="1" applyFill="1" applyBorder="1" applyAlignment="1">
      <alignment horizontal="center" vertical="center" wrapText="1"/>
    </xf>
    <xf numFmtId="165" fontId="1" fillId="6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/>
    <xf numFmtId="165" fontId="1" fillId="0" borderId="0" xfId="0" applyNumberFormat="1" applyFont="1"/>
    <xf numFmtId="0" fontId="6" fillId="0" borderId="0" xfId="0" applyFont="1" applyAlignment="1"/>
    <xf numFmtId="0" fontId="7" fillId="5" borderId="1" xfId="0" applyFont="1" applyFill="1" applyBorder="1" applyAlignment="1">
      <alignment horizontal="center" vertical="center"/>
    </xf>
    <xf numFmtId="3" fontId="1" fillId="0" borderId="0" xfId="0" applyNumberFormat="1" applyFont="1"/>
    <xf numFmtId="2" fontId="1" fillId="7" borderId="1" xfId="0" applyNumberFormat="1" applyFont="1" applyFill="1" applyBorder="1" applyAlignment="1">
      <alignment horizontal="center" vertical="center"/>
    </xf>
    <xf numFmtId="164" fontId="1" fillId="0" borderId="0" xfId="0" applyNumberFormat="1" applyFont="1"/>
    <xf numFmtId="0" fontId="1" fillId="5" borderId="19" xfId="0" applyFont="1" applyFill="1" applyBorder="1"/>
    <xf numFmtId="0" fontId="8" fillId="0" borderId="0" xfId="0" applyFont="1" applyAlignment="1"/>
    <xf numFmtId="0" fontId="9" fillId="0" borderId="0" xfId="0" applyFont="1"/>
    <xf numFmtId="0" fontId="2" fillId="0" borderId="0" xfId="0" applyFont="1" applyAlignment="1"/>
    <xf numFmtId="2" fontId="0" fillId="0" borderId="0" xfId="0" applyNumberFormat="1" applyFont="1" applyAlignment="1"/>
    <xf numFmtId="0" fontId="11" fillId="0" borderId="0" xfId="0" applyFont="1" applyAlignment="1"/>
    <xf numFmtId="165" fontId="0" fillId="0" borderId="0" xfId="0" applyNumberFormat="1" applyFont="1" applyAlignment="1"/>
    <xf numFmtId="2" fontId="11" fillId="0" borderId="0" xfId="0" applyNumberFormat="1" applyFont="1" applyAlignment="1"/>
    <xf numFmtId="164" fontId="0" fillId="0" borderId="0" xfId="0" applyNumberFormat="1" applyFont="1" applyAlignment="1"/>
    <xf numFmtId="164" fontId="11" fillId="0" borderId="0" xfId="0" applyNumberFormat="1" applyFont="1" applyAlignment="1"/>
    <xf numFmtId="165" fontId="11" fillId="0" borderId="0" xfId="0" applyNumberFormat="1" applyFont="1" applyAlignment="1"/>
    <xf numFmtId="164" fontId="13" fillId="0" borderId="0" xfId="0" applyNumberFormat="1" applyFont="1" applyAlignment="1"/>
    <xf numFmtId="166" fontId="0" fillId="0" borderId="0" xfId="0" applyNumberFormat="1" applyFont="1" applyAlignment="1"/>
    <xf numFmtId="166" fontId="11" fillId="0" borderId="0" xfId="0" applyNumberFormat="1" applyFont="1" applyAlignment="1"/>
    <xf numFmtId="164" fontId="0" fillId="0" borderId="0" xfId="0" applyNumberFormat="1" applyFont="1" applyFill="1" applyAlignment="1"/>
    <xf numFmtId="166" fontId="0" fillId="0" borderId="0" xfId="0" applyNumberFormat="1" applyFont="1" applyFill="1" applyAlignment="1"/>
    <xf numFmtId="2" fontId="14" fillId="0" borderId="0" xfId="0" applyNumberFormat="1" applyFont="1" applyAlignment="1"/>
    <xf numFmtId="0" fontId="14" fillId="0" borderId="0" xfId="0" applyFont="1" applyAlignment="1"/>
    <xf numFmtId="165" fontId="2" fillId="0" borderId="0" xfId="0" applyNumberFormat="1" applyFont="1" applyAlignment="1"/>
    <xf numFmtId="0" fontId="8" fillId="0" borderId="0" xfId="0" applyFont="1"/>
    <xf numFmtId="0" fontId="16" fillId="0" borderId="0" xfId="0" applyFont="1"/>
    <xf numFmtId="0" fontId="2" fillId="0" borderId="0" xfId="0" applyFont="1"/>
    <xf numFmtId="0" fontId="10" fillId="0" borderId="0" xfId="0" applyFont="1"/>
    <xf numFmtId="165" fontId="16" fillId="0" borderId="0" xfId="0" applyNumberFormat="1" applyFont="1"/>
    <xf numFmtId="165" fontId="8" fillId="0" borderId="0" xfId="0" applyNumberFormat="1" applyFont="1"/>
    <xf numFmtId="165" fontId="2" fillId="0" borderId="0" xfId="0" applyNumberFormat="1" applyFont="1"/>
    <xf numFmtId="166" fontId="8" fillId="0" borderId="0" xfId="0" applyNumberFormat="1" applyFont="1"/>
    <xf numFmtId="166" fontId="16" fillId="0" borderId="0" xfId="0" applyNumberFormat="1" applyFont="1"/>
    <xf numFmtId="166" fontId="2" fillId="0" borderId="0" xfId="0" applyNumberFormat="1" applyFont="1"/>
    <xf numFmtId="166" fontId="10" fillId="0" borderId="0" xfId="0" applyNumberFormat="1" applyFont="1"/>
    <xf numFmtId="166" fontId="17" fillId="0" borderId="0" xfId="0" applyNumberFormat="1" applyFont="1"/>
    <xf numFmtId="166" fontId="5" fillId="0" borderId="0" xfId="0" applyNumberFormat="1" applyFont="1" applyAlignment="1"/>
    <xf numFmtId="166" fontId="9" fillId="0" borderId="0" xfId="0" applyNumberFormat="1" applyFont="1"/>
    <xf numFmtId="166" fontId="11" fillId="0" borderId="0" xfId="0" applyNumberFormat="1" applyFont="1" applyAlignment="1"/>
    <xf numFmtId="0" fontId="2" fillId="0" borderId="3" xfId="0" applyFont="1" applyBorder="1"/>
    <xf numFmtId="0" fontId="2" fillId="0" borderId="18" xfId="0" applyFont="1" applyBorder="1"/>
    <xf numFmtId="166" fontId="11" fillId="0" borderId="0" xfId="0" applyNumberFormat="1" applyFont="1" applyAlignment="1"/>
    <xf numFmtId="0" fontId="0" fillId="0" borderId="0" xfId="0" applyFont="1" applyAlignment="1"/>
    <xf numFmtId="166" fontId="11" fillId="0" borderId="0" xfId="0" applyNumberFormat="1" applyFont="1" applyAlignment="1"/>
    <xf numFmtId="0" fontId="0" fillId="0" borderId="0" xfId="0" applyFont="1" applyAlignment="1"/>
    <xf numFmtId="2" fontId="15" fillId="0" borderId="0" xfId="0" applyNumberFormat="1" applyFont="1" applyAlignment="1">
      <alignment horizontal="right" wrapText="1"/>
    </xf>
    <xf numFmtId="166" fontId="15" fillId="0" borderId="0" xfId="0" applyNumberFormat="1" applyFont="1" applyAlignment="1">
      <alignment horizontal="right" wrapText="1"/>
    </xf>
    <xf numFmtId="0" fontId="4" fillId="2" borderId="17" xfId="0" applyFont="1" applyFill="1" applyBorder="1" applyAlignment="1">
      <alignment horizontal="center" vertical="center" wrapText="1"/>
    </xf>
    <xf numFmtId="2" fontId="1" fillId="5" borderId="0" xfId="0" applyNumberFormat="1" applyFont="1" applyFill="1" applyBorder="1" applyAlignment="1">
      <alignment horizontal="center" vertical="center" wrapText="1"/>
    </xf>
    <xf numFmtId="166" fontId="1" fillId="5" borderId="1" xfId="0" applyNumberFormat="1" applyFont="1" applyFill="1" applyBorder="1" applyAlignment="1">
      <alignment horizontal="center" vertical="center" wrapText="1"/>
    </xf>
    <xf numFmtId="166" fontId="4" fillId="3" borderId="17" xfId="0" applyNumberFormat="1" applyFont="1" applyFill="1" applyBorder="1" applyAlignment="1">
      <alignment horizontal="center" vertical="center" wrapText="1"/>
    </xf>
    <xf numFmtId="166" fontId="14" fillId="0" borderId="18" xfId="0" applyNumberFormat="1" applyFont="1" applyBorder="1"/>
    <xf numFmtId="166" fontId="1" fillId="6" borderId="1" xfId="0" applyNumberFormat="1" applyFont="1" applyFill="1" applyBorder="1" applyAlignment="1">
      <alignment horizontal="center" vertical="center" wrapText="1"/>
    </xf>
    <xf numFmtId="166" fontId="1" fillId="0" borderId="0" xfId="0" applyNumberFormat="1" applyFont="1"/>
    <xf numFmtId="166" fontId="2" fillId="0" borderId="3" xfId="0" applyNumberFormat="1" applyFont="1" applyBorder="1"/>
    <xf numFmtId="166" fontId="1" fillId="5" borderId="0" xfId="0" applyNumberFormat="1" applyFont="1" applyFill="1" applyBorder="1" applyAlignment="1">
      <alignment horizontal="center" vertical="center" wrapText="1"/>
    </xf>
    <xf numFmtId="166" fontId="1" fillId="5" borderId="2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2" fontId="12" fillId="0" borderId="0" xfId="0" applyNumberFormat="1" applyFont="1" applyAlignment="1">
      <alignment horizontal="right" wrapText="1"/>
    </xf>
    <xf numFmtId="166" fontId="15" fillId="0" borderId="0" xfId="0" applyNumberFormat="1" applyFont="1" applyFill="1" applyAlignment="1">
      <alignment horizontal="right" wrapText="1"/>
    </xf>
    <xf numFmtId="166" fontId="11" fillId="0" borderId="0" xfId="0" applyNumberFormat="1" applyFont="1" applyAlignment="1"/>
    <xf numFmtId="0" fontId="0" fillId="0" borderId="0" xfId="0" applyFont="1" applyAlignment="1"/>
    <xf numFmtId="167" fontId="0" fillId="0" borderId="0" xfId="0" applyNumberFormat="1" applyFont="1" applyAlignment="1"/>
    <xf numFmtId="168" fontId="0" fillId="0" borderId="0" xfId="0" applyNumberFormat="1" applyFont="1" applyAlignment="1"/>
    <xf numFmtId="0" fontId="0" fillId="0" borderId="0" xfId="0" applyFont="1" applyFill="1" applyAlignment="1"/>
    <xf numFmtId="166" fontId="11" fillId="0" borderId="0" xfId="0" applyNumberFormat="1" applyFont="1" applyAlignment="1"/>
    <xf numFmtId="0" fontId="0" fillId="0" borderId="0" xfId="0" applyFont="1" applyAlignment="1"/>
    <xf numFmtId="166" fontId="11" fillId="0" borderId="0" xfId="0" applyNumberFormat="1" applyFont="1" applyFill="1" applyAlignment="1"/>
    <xf numFmtId="166" fontId="16" fillId="0" borderId="0" xfId="0" applyNumberFormat="1" applyFont="1" applyFill="1"/>
    <xf numFmtId="2" fontId="0" fillId="0" borderId="0" xfId="0" applyNumberFormat="1" applyFont="1" applyFill="1" applyAlignment="1"/>
    <xf numFmtId="2" fontId="15" fillId="0" borderId="0" xfId="0" applyNumberFormat="1" applyFont="1" applyFill="1" applyAlignment="1">
      <alignment horizontal="right" wrapText="1"/>
    </xf>
    <xf numFmtId="1" fontId="0" fillId="0" borderId="0" xfId="0" applyNumberFormat="1" applyFont="1" applyAlignment="1"/>
    <xf numFmtId="1" fontId="11" fillId="0" borderId="0" xfId="0" applyNumberFormat="1" applyFont="1" applyAlignment="1"/>
    <xf numFmtId="0" fontId="15" fillId="0" borderId="0" xfId="0" applyFont="1" applyAlignment="1"/>
    <xf numFmtId="166" fontId="15" fillId="0" borderId="0" xfId="0" applyNumberFormat="1" applyFont="1" applyAlignment="1"/>
    <xf numFmtId="0" fontId="11" fillId="0" borderId="0" xfId="0" applyFont="1" applyFill="1" applyAlignment="1"/>
    <xf numFmtId="0" fontId="8" fillId="0" borderId="0" xfId="0" applyFont="1" applyFill="1"/>
    <xf numFmtId="0" fontId="16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1" fillId="3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166" fontId="18" fillId="2" borderId="12" xfId="0" applyNumberFormat="1" applyFont="1" applyFill="1" applyBorder="1" applyAlignment="1">
      <alignment horizontal="center" vertical="center" wrapText="1"/>
    </xf>
    <xf numFmtId="166" fontId="2" fillId="0" borderId="18" xfId="0" applyNumberFormat="1" applyFont="1" applyBorder="1"/>
    <xf numFmtId="0" fontId="1" fillId="3" borderId="12" xfId="0" applyFont="1" applyFill="1" applyBorder="1" applyAlignment="1">
      <alignment horizontal="center" vertical="center" wrapText="1"/>
    </xf>
    <xf numFmtId="0" fontId="2" fillId="0" borderId="18" xfId="0" applyFont="1" applyBorder="1"/>
    <xf numFmtId="0" fontId="4" fillId="3" borderId="12" xfId="0" applyFont="1" applyFill="1" applyBorder="1" applyAlignment="1">
      <alignment horizontal="center" vertical="center" wrapText="1"/>
    </xf>
    <xf numFmtId="165" fontId="4" fillId="4" borderId="12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/>
    </xf>
    <xf numFmtId="166" fontId="18" fillId="3" borderId="12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0" borderId="10" xfId="0" applyFont="1" applyBorder="1"/>
    <xf numFmtId="0" fontId="2" fillId="0" borderId="11" xfId="0" applyFont="1" applyBorder="1"/>
    <xf numFmtId="166" fontId="11" fillId="0" borderId="0" xfId="0" applyNumberFormat="1" applyFont="1" applyAlignment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'Rate of CP dis.'!$N$4</c:f>
              <c:strCache>
                <c:ptCount val="1"/>
                <c:pt idx="0">
                  <c:v>CP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'Rate of CP dis.'!$M$5:$M$8</c:f>
              <c:numCache>
                <c:formatCode>General</c:formatCode>
                <c:ptCount val="4"/>
                <c:pt idx="0">
                  <c:v>3</c:v>
                </c:pt>
                <c:pt idx="1">
                  <c:v>6</c:v>
                </c:pt>
                <c:pt idx="2">
                  <c:v>12</c:v>
                </c:pt>
                <c:pt idx="3">
                  <c:v>24</c:v>
                </c:pt>
              </c:numCache>
            </c:numRef>
          </c:xVal>
          <c:yVal>
            <c:numRef>
              <c:f>'Rate of CP dis.'!$N$5:$N$8</c:f>
              <c:numCache>
                <c:formatCode>0.0</c:formatCode>
                <c:ptCount val="4"/>
                <c:pt idx="0">
                  <c:v>203.72292412796372</c:v>
                </c:pt>
                <c:pt idx="1">
                  <c:v>232.28703404071919</c:v>
                </c:pt>
                <c:pt idx="2">
                  <c:v>343.11161618577569</c:v>
                </c:pt>
                <c:pt idx="3">
                  <c:v>554.31353901818898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594-4F0C-B437-4ADEB954E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6175183"/>
        <c:axId val="314997135"/>
      </c:scatterChart>
      <c:valAx>
        <c:axId val="416175183"/>
        <c:scaling>
          <c:orientation val="minMax"/>
          <c:max val="28"/>
          <c:min val="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4997135"/>
        <c:crosses val="autoZero"/>
        <c:crossBetween val="midCat"/>
        <c:majorUnit val="3"/>
      </c:valAx>
      <c:valAx>
        <c:axId val="314997135"/>
        <c:scaling>
          <c:orientation val="minMax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6175183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'Rate of CP dis.'!$M$12:$M$15</c:f>
              <c:numCache>
                <c:formatCode>General</c:formatCode>
                <c:ptCount val="4"/>
                <c:pt idx="0">
                  <c:v>3</c:v>
                </c:pt>
                <c:pt idx="1">
                  <c:v>6</c:v>
                </c:pt>
                <c:pt idx="2">
                  <c:v>12</c:v>
                </c:pt>
                <c:pt idx="3">
                  <c:v>24</c:v>
                </c:pt>
              </c:numCache>
            </c:numRef>
          </c:xVal>
          <c:yVal>
            <c:numRef>
              <c:f>'Rate of CP dis.'!$N$12:$N$15</c:f>
              <c:numCache>
                <c:formatCode>0.0</c:formatCode>
                <c:ptCount val="4"/>
                <c:pt idx="0">
                  <c:v>159.2889911670664</c:v>
                </c:pt>
                <c:pt idx="1">
                  <c:v>204.24730407263939</c:v>
                </c:pt>
                <c:pt idx="2">
                  <c:v>303.49114044955428</c:v>
                </c:pt>
                <c:pt idx="3">
                  <c:v>570.49962175853466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E0B-46E4-9538-084CD8242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9897616"/>
        <c:axId val="229965008"/>
      </c:scatterChart>
      <c:valAx>
        <c:axId val="229897616"/>
        <c:scaling>
          <c:orientation val="minMax"/>
          <c:min val="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9965008"/>
        <c:crosses val="autoZero"/>
        <c:crossBetween val="midCat"/>
        <c:majorUnit val="3"/>
      </c:valAx>
      <c:valAx>
        <c:axId val="229965008"/>
        <c:scaling>
          <c:orientation val="minMax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9897616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'Rate of CP dis.'!$N$18</c:f>
              <c:strCache>
                <c:ptCount val="1"/>
                <c:pt idx="0">
                  <c:v>CP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'Rate of CP dis.'!$M$19:$M$22</c:f>
              <c:numCache>
                <c:formatCode>General</c:formatCode>
                <c:ptCount val="4"/>
                <c:pt idx="0">
                  <c:v>3</c:v>
                </c:pt>
                <c:pt idx="1">
                  <c:v>6</c:v>
                </c:pt>
                <c:pt idx="2">
                  <c:v>12</c:v>
                </c:pt>
                <c:pt idx="3">
                  <c:v>24</c:v>
                </c:pt>
              </c:numCache>
            </c:numRef>
          </c:xVal>
          <c:yVal>
            <c:numRef>
              <c:f>'Rate of CP dis.'!$N$19:$N$22</c:f>
              <c:numCache>
                <c:formatCode>0.0</c:formatCode>
                <c:ptCount val="4"/>
                <c:pt idx="0">
                  <c:v>171.44566651293297</c:v>
                </c:pt>
                <c:pt idx="1">
                  <c:v>262.8087134698535</c:v>
                </c:pt>
                <c:pt idx="2">
                  <c:v>326.57862194029747</c:v>
                </c:pt>
                <c:pt idx="3">
                  <c:v>616.98965521349692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D7E-49ED-BC7A-FCFFB0506D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739584"/>
        <c:axId val="229971664"/>
      </c:scatterChart>
      <c:valAx>
        <c:axId val="154739584"/>
        <c:scaling>
          <c:orientation val="minMax"/>
          <c:min val="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9971664"/>
        <c:crosses val="autoZero"/>
        <c:crossBetween val="midCat"/>
        <c:majorUnit val="3"/>
      </c:valAx>
      <c:valAx>
        <c:axId val="229971664"/>
        <c:scaling>
          <c:orientation val="minMax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7395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620640389102839"/>
          <c:y val="8.1967177846401687E-2"/>
          <c:w val="0.81919528898367688"/>
          <c:h val="0.81312430053599216"/>
        </c:manualLayout>
      </c:layout>
      <c:scatterChart>
        <c:scatterStyle val="lineMarker"/>
        <c:varyColors val="0"/>
        <c:ser>
          <c:idx val="0"/>
          <c:order val="0"/>
          <c:tx>
            <c:strRef>
              <c:f>'Rate of CP dis.'!$N$25</c:f>
              <c:strCache>
                <c:ptCount val="1"/>
                <c:pt idx="0">
                  <c:v>CP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'Rate of CP dis.'!$M$26:$M$29</c:f>
              <c:numCache>
                <c:formatCode>General</c:formatCode>
                <c:ptCount val="4"/>
                <c:pt idx="0">
                  <c:v>3</c:v>
                </c:pt>
                <c:pt idx="1">
                  <c:v>6</c:v>
                </c:pt>
                <c:pt idx="2">
                  <c:v>12</c:v>
                </c:pt>
                <c:pt idx="3">
                  <c:v>24</c:v>
                </c:pt>
              </c:numCache>
            </c:numRef>
          </c:xVal>
          <c:yVal>
            <c:numRef>
              <c:f>'Rate of CP dis.'!$N$26:$N$29</c:f>
              <c:numCache>
                <c:formatCode>0.0</c:formatCode>
                <c:ptCount val="4"/>
                <c:pt idx="0">
                  <c:v>115.97426212833349</c:v>
                </c:pt>
                <c:pt idx="1">
                  <c:v>263.00218111741606</c:v>
                </c:pt>
                <c:pt idx="2">
                  <c:v>408.00773006048905</c:v>
                </c:pt>
                <c:pt idx="3">
                  <c:v>586.29237517230092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8BC-4FE4-943C-AC933049A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761984"/>
        <c:axId val="155517152"/>
      </c:scatterChart>
      <c:valAx>
        <c:axId val="154761984"/>
        <c:scaling>
          <c:orientation val="minMax"/>
          <c:min val="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517152"/>
        <c:crosses val="autoZero"/>
        <c:crossBetween val="midCat"/>
        <c:majorUnit val="3"/>
      </c:valAx>
      <c:valAx>
        <c:axId val="155517152"/>
        <c:scaling>
          <c:orientation val="minMax"/>
          <c:max val="600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761984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'Rate of CP dis.'!$N$32</c:f>
              <c:strCache>
                <c:ptCount val="1"/>
                <c:pt idx="0">
                  <c:v>CP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'Rate of CP dis.'!$M$33:$M$36</c:f>
              <c:numCache>
                <c:formatCode>General</c:formatCode>
                <c:ptCount val="4"/>
                <c:pt idx="0">
                  <c:v>3</c:v>
                </c:pt>
                <c:pt idx="1">
                  <c:v>6</c:v>
                </c:pt>
                <c:pt idx="2">
                  <c:v>12</c:v>
                </c:pt>
                <c:pt idx="3">
                  <c:v>24</c:v>
                </c:pt>
              </c:numCache>
            </c:numRef>
          </c:xVal>
          <c:yVal>
            <c:numRef>
              <c:f>'Rate of CP dis.'!$N$33:$N$36</c:f>
              <c:numCache>
                <c:formatCode>0.0</c:formatCode>
                <c:ptCount val="4"/>
                <c:pt idx="0">
                  <c:v>122.7357423423874</c:v>
                </c:pt>
                <c:pt idx="1">
                  <c:v>170.50347779685291</c:v>
                </c:pt>
                <c:pt idx="2">
                  <c:v>289.86204008334897</c:v>
                </c:pt>
                <c:pt idx="3">
                  <c:v>449.51991831755606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453-4BF9-8B0F-544F49CE9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2475072"/>
        <c:axId val="155574320"/>
      </c:scatterChart>
      <c:valAx>
        <c:axId val="342475072"/>
        <c:scaling>
          <c:orientation val="minMax"/>
          <c:min val="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574320"/>
        <c:crosses val="autoZero"/>
        <c:crossBetween val="midCat"/>
        <c:majorUnit val="3"/>
      </c:valAx>
      <c:valAx>
        <c:axId val="155574320"/>
        <c:scaling>
          <c:orientation val="minMax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2475072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'Rate of CP dis.'!$N$39</c:f>
              <c:strCache>
                <c:ptCount val="1"/>
                <c:pt idx="0">
                  <c:v>CP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'Rate of CP dis.'!$M$40:$M$43</c:f>
              <c:numCache>
                <c:formatCode>General</c:formatCode>
                <c:ptCount val="4"/>
                <c:pt idx="0">
                  <c:v>3</c:v>
                </c:pt>
                <c:pt idx="1">
                  <c:v>6</c:v>
                </c:pt>
                <c:pt idx="2">
                  <c:v>12</c:v>
                </c:pt>
                <c:pt idx="3">
                  <c:v>24</c:v>
                </c:pt>
              </c:numCache>
            </c:numRef>
          </c:xVal>
          <c:yVal>
            <c:numRef>
              <c:f>'Rate of CP dis.'!$N$40:$N$43</c:f>
              <c:numCache>
                <c:formatCode>0.0</c:formatCode>
                <c:ptCount val="4"/>
                <c:pt idx="0">
                  <c:v>288.74906586065543</c:v>
                </c:pt>
                <c:pt idx="1">
                  <c:v>314.89151668945124</c:v>
                </c:pt>
                <c:pt idx="2">
                  <c:v>482.54253540172147</c:v>
                </c:pt>
                <c:pt idx="3">
                  <c:v>649.2754628667451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DE6-448C-8A4E-B08D92A72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8518432"/>
        <c:axId val="159768912"/>
      </c:scatterChart>
      <c:valAx>
        <c:axId val="348518432"/>
        <c:scaling>
          <c:orientation val="minMax"/>
          <c:min val="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768912"/>
        <c:crosses val="autoZero"/>
        <c:crossBetween val="midCat"/>
        <c:majorUnit val="3"/>
      </c:valAx>
      <c:valAx>
        <c:axId val="159768912"/>
        <c:scaling>
          <c:orientation val="minMax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8518432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'Rate of CP dis.'!$N$46</c:f>
              <c:strCache>
                <c:ptCount val="1"/>
                <c:pt idx="0">
                  <c:v>CP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'Rate of CP dis.'!$M$47:$M$50</c:f>
              <c:numCache>
                <c:formatCode>General</c:formatCode>
                <c:ptCount val="4"/>
                <c:pt idx="0">
                  <c:v>3</c:v>
                </c:pt>
                <c:pt idx="1">
                  <c:v>6</c:v>
                </c:pt>
                <c:pt idx="2">
                  <c:v>12</c:v>
                </c:pt>
                <c:pt idx="3">
                  <c:v>24</c:v>
                </c:pt>
              </c:numCache>
            </c:numRef>
          </c:xVal>
          <c:yVal>
            <c:numRef>
              <c:f>'Rate of CP dis.'!$N$47:$N$50</c:f>
              <c:numCache>
                <c:formatCode>0.0</c:formatCode>
                <c:ptCount val="4"/>
                <c:pt idx="0">
                  <c:v>202.54442481317034</c:v>
                </c:pt>
                <c:pt idx="1">
                  <c:v>213.30537287452219</c:v>
                </c:pt>
                <c:pt idx="2">
                  <c:v>374.75006481388533</c:v>
                </c:pt>
                <c:pt idx="3">
                  <c:v>543.3438633675014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8F6-4F4D-AF1A-1D6A8FCB7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56480"/>
        <c:axId val="157440768"/>
      </c:scatterChart>
      <c:valAx>
        <c:axId val="151756480"/>
        <c:scaling>
          <c:orientation val="minMax"/>
          <c:min val="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440768"/>
        <c:crosses val="autoZero"/>
        <c:crossBetween val="midCat"/>
        <c:majorUnit val="3"/>
      </c:valAx>
      <c:valAx>
        <c:axId val="157440768"/>
        <c:scaling>
          <c:orientation val="minMax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756480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'Rate of CP dis.'!$N$53</c:f>
              <c:strCache>
                <c:ptCount val="1"/>
                <c:pt idx="0">
                  <c:v>CP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'Rate of CP dis.'!$M$54:$M$57</c:f>
              <c:numCache>
                <c:formatCode>General</c:formatCode>
                <c:ptCount val="4"/>
                <c:pt idx="0">
                  <c:v>3</c:v>
                </c:pt>
                <c:pt idx="1">
                  <c:v>6</c:v>
                </c:pt>
                <c:pt idx="2">
                  <c:v>12</c:v>
                </c:pt>
                <c:pt idx="3">
                  <c:v>24</c:v>
                </c:pt>
              </c:numCache>
            </c:numRef>
          </c:xVal>
          <c:yVal>
            <c:numRef>
              <c:f>'Rate of CP dis.'!$N$54:$N$57</c:f>
              <c:numCache>
                <c:formatCode>0.0</c:formatCode>
                <c:ptCount val="4"/>
                <c:pt idx="0">
                  <c:v>160.49486537198464</c:v>
                </c:pt>
                <c:pt idx="1">
                  <c:v>191.5315814493444</c:v>
                </c:pt>
                <c:pt idx="2">
                  <c:v>323.96451129167701</c:v>
                </c:pt>
                <c:pt idx="3">
                  <c:v>556.27409356355145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9E8-43AA-8163-7D0C72150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9923216"/>
        <c:axId val="155583472"/>
      </c:scatterChart>
      <c:valAx>
        <c:axId val="229923216"/>
        <c:scaling>
          <c:orientation val="minMax"/>
          <c:min val="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583472"/>
        <c:crosses val="autoZero"/>
        <c:crossBetween val="midCat"/>
        <c:majorUnit val="3"/>
      </c:valAx>
      <c:valAx>
        <c:axId val="155583472"/>
        <c:scaling>
          <c:orientation val="minMax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9923216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 Rate of CP dis. 2'!$C$3:$F$3</c:f>
              <c:numCache>
                <c:formatCode>0</c:formatCode>
                <c:ptCount val="4"/>
                <c:pt idx="0">
                  <c:v>3</c:v>
                </c:pt>
                <c:pt idx="1">
                  <c:v>6</c:v>
                </c:pt>
                <c:pt idx="2">
                  <c:v>12</c:v>
                </c:pt>
                <c:pt idx="3">
                  <c:v>24</c:v>
                </c:pt>
              </c:numCache>
            </c:numRef>
          </c:xVal>
          <c:yVal>
            <c:numRef>
              <c:f>' Rate of CP dis. 2'!$C$35:$F$35</c:f>
              <c:numCache>
                <c:formatCode>0.0</c:formatCode>
                <c:ptCount val="4"/>
                <c:pt idx="0">
                  <c:v>128.16170198391734</c:v>
                </c:pt>
                <c:pt idx="1">
                  <c:v>167.84772455040505</c:v>
                </c:pt>
                <c:pt idx="2">
                  <c:v>327.38936350137374</c:v>
                </c:pt>
                <c:pt idx="3">
                  <c:v>447.18117599105364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273-4C03-B01E-5CE800755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4865791"/>
        <c:axId val="982649583"/>
      </c:scatterChart>
      <c:valAx>
        <c:axId val="12148657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2649583"/>
        <c:crosses val="autoZero"/>
        <c:crossBetween val="midCat"/>
      </c:valAx>
      <c:valAx>
        <c:axId val="982649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486579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66675</xdr:colOff>
      <xdr:row>0</xdr:row>
      <xdr:rowOff>171449</xdr:rowOff>
    </xdr:from>
    <xdr:to>
      <xdr:col>20</xdr:col>
      <xdr:colOff>76200</xdr:colOff>
      <xdr:row>12</xdr:row>
      <xdr:rowOff>57150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6C89AFE-6C6A-4B51-B382-DB3FC37207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538162</xdr:colOff>
      <xdr:row>1</xdr:row>
      <xdr:rowOff>9525</xdr:rowOff>
    </xdr:from>
    <xdr:to>
      <xdr:col>25</xdr:col>
      <xdr:colOff>542925</xdr:colOff>
      <xdr:row>12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3DAFE98-4E8B-4259-A823-EB63DD668B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52388</xdr:colOff>
      <xdr:row>14</xdr:row>
      <xdr:rowOff>28575</xdr:rowOff>
    </xdr:from>
    <xdr:to>
      <xdr:col>20</xdr:col>
      <xdr:colOff>200026</xdr:colOff>
      <xdr:row>26</xdr:row>
      <xdr:rowOff>123825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56322AB-D3DD-49E3-A19D-30BED05B78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461963</xdr:colOff>
      <xdr:row>13</xdr:row>
      <xdr:rowOff>180973</xdr:rowOff>
    </xdr:from>
    <xdr:to>
      <xdr:col>25</xdr:col>
      <xdr:colOff>609601</xdr:colOff>
      <xdr:row>26</xdr:row>
      <xdr:rowOff>152399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3954A4C-B60F-49EA-86EA-9B68A2F130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71437</xdr:colOff>
      <xdr:row>27</xdr:row>
      <xdr:rowOff>152400</xdr:rowOff>
    </xdr:from>
    <xdr:to>
      <xdr:col>20</xdr:col>
      <xdr:colOff>409575</xdr:colOff>
      <xdr:row>40</xdr:row>
      <xdr:rowOff>57150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AD4129C-652D-461F-A527-3D12D204D4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628650</xdr:colOff>
      <xdr:row>27</xdr:row>
      <xdr:rowOff>171450</xdr:rowOff>
    </xdr:from>
    <xdr:to>
      <xdr:col>26</xdr:col>
      <xdr:colOff>295275</xdr:colOff>
      <xdr:row>40</xdr:row>
      <xdr:rowOff>19050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5DBD31F-BB36-46B6-83CA-F76777D309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61912</xdr:colOff>
      <xdr:row>41</xdr:row>
      <xdr:rowOff>104774</xdr:rowOff>
    </xdr:from>
    <xdr:to>
      <xdr:col>20</xdr:col>
      <xdr:colOff>428625</xdr:colOff>
      <xdr:row>53</xdr:row>
      <xdr:rowOff>171449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303082B9-CDD8-43A8-805A-8788E49674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633412</xdr:colOff>
      <xdr:row>41</xdr:row>
      <xdr:rowOff>66675</xdr:rowOff>
    </xdr:from>
    <xdr:to>
      <xdr:col>26</xdr:col>
      <xdr:colOff>314325</xdr:colOff>
      <xdr:row>54</xdr:row>
      <xdr:rowOff>114300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60EDDEB7-8074-432B-AF5F-D8B5486DC0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342900</xdr:colOff>
      <xdr:row>5</xdr:row>
      <xdr:rowOff>95250</xdr:rowOff>
    </xdr:from>
    <xdr:to>
      <xdr:col>15</xdr:col>
      <xdr:colOff>114300</xdr:colOff>
      <xdr:row>20</xdr:row>
      <xdr:rowOff>123825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9EFB8B2B-977B-4A4C-B0EB-2C3ACFC1A4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00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P23" sqref="P23"/>
    </sheetView>
  </sheetViews>
  <sheetFormatPr defaultColWidth="12.625" defaultRowHeight="15" customHeight="1" x14ac:dyDescent="0.2"/>
  <cols>
    <col min="1" max="1" width="10" customWidth="1"/>
    <col min="2" max="6" width="7.625" customWidth="1"/>
    <col min="7" max="8" width="8.875" customWidth="1"/>
    <col min="9" max="10" width="10.25" customWidth="1"/>
    <col min="11" max="18" width="8.875" customWidth="1"/>
    <col min="19" max="19" width="9" customWidth="1"/>
    <col min="20" max="26" width="7.625" customWidth="1"/>
    <col min="27" max="28" width="10.125" style="58" customWidth="1"/>
    <col min="29" max="29" width="8.375" customWidth="1"/>
    <col min="30" max="35" width="7.625" customWidth="1"/>
    <col min="36" max="37" width="10.125" style="58" customWidth="1"/>
    <col min="38" max="38" width="10.125" style="83" customWidth="1"/>
    <col min="39" max="39" width="10.125" customWidth="1"/>
    <col min="40" max="40" width="9.375" customWidth="1"/>
    <col min="41" max="41" width="8.375" customWidth="1"/>
    <col min="42" max="43" width="9.75" customWidth="1"/>
    <col min="44" max="44" width="10.125" customWidth="1"/>
    <col min="45" max="48" width="7.625" customWidth="1"/>
  </cols>
  <sheetData>
    <row r="1" spans="1:48" x14ac:dyDescent="0.25">
      <c r="A1" s="1" t="s">
        <v>0</v>
      </c>
      <c r="B1" s="122" t="s">
        <v>1</v>
      </c>
      <c r="C1" s="123"/>
      <c r="D1" s="123"/>
      <c r="E1" s="123"/>
      <c r="F1" s="123"/>
      <c r="G1" s="123"/>
      <c r="H1" s="124"/>
      <c r="I1" s="2"/>
      <c r="J1" s="3"/>
      <c r="K1" s="122"/>
      <c r="L1" s="123"/>
      <c r="M1" s="123"/>
      <c r="N1" s="124"/>
      <c r="O1" s="122"/>
      <c r="P1" s="123"/>
      <c r="Q1" s="123"/>
      <c r="R1" s="124"/>
      <c r="S1" s="122"/>
      <c r="T1" s="123"/>
      <c r="U1" s="123"/>
      <c r="V1" s="123"/>
      <c r="W1" s="124"/>
      <c r="X1" s="140" t="s">
        <v>2</v>
      </c>
      <c r="Y1" s="123"/>
      <c r="Z1" s="123"/>
      <c r="AA1" s="123"/>
      <c r="AB1" s="123"/>
      <c r="AC1" s="123"/>
      <c r="AD1" s="123"/>
      <c r="AE1" s="123"/>
      <c r="AF1" s="124"/>
      <c r="AG1" s="122" t="s">
        <v>2</v>
      </c>
      <c r="AH1" s="123"/>
      <c r="AI1" s="123"/>
      <c r="AJ1" s="124"/>
      <c r="AK1" s="95"/>
      <c r="AL1" s="80"/>
      <c r="AM1" s="122" t="s">
        <v>3</v>
      </c>
      <c r="AN1" s="123"/>
      <c r="AO1" s="123"/>
      <c r="AP1" s="123"/>
      <c r="AQ1" s="123"/>
      <c r="AR1" s="124"/>
      <c r="AS1" s="122" t="s">
        <v>2</v>
      </c>
      <c r="AT1" s="123"/>
      <c r="AU1" s="123"/>
      <c r="AV1" s="124"/>
    </row>
    <row r="2" spans="1:48" x14ac:dyDescent="0.25">
      <c r="A2" s="4"/>
      <c r="B2" s="127" t="s">
        <v>4</v>
      </c>
      <c r="C2" s="128"/>
      <c r="D2" s="128"/>
      <c r="E2" s="128"/>
      <c r="F2" s="128"/>
      <c r="G2" s="128"/>
      <c r="H2" s="129"/>
      <c r="I2" s="5"/>
      <c r="J2" s="6"/>
      <c r="K2" s="144" t="s">
        <v>5</v>
      </c>
      <c r="L2" s="128"/>
      <c r="M2" s="128"/>
      <c r="N2" s="129"/>
      <c r="O2" s="145" t="s">
        <v>6</v>
      </c>
      <c r="P2" s="146"/>
      <c r="Q2" s="146"/>
      <c r="R2" s="147"/>
      <c r="S2" s="127" t="s">
        <v>7</v>
      </c>
      <c r="T2" s="128"/>
      <c r="U2" s="128"/>
      <c r="V2" s="128"/>
      <c r="W2" s="129"/>
      <c r="X2" s="125" t="s">
        <v>8</v>
      </c>
      <c r="Y2" s="123"/>
      <c r="Z2" s="123"/>
      <c r="AA2" s="123"/>
      <c r="AB2" s="123"/>
      <c r="AC2" s="123"/>
      <c r="AD2" s="123"/>
      <c r="AE2" s="123"/>
      <c r="AF2" s="124"/>
      <c r="AG2" s="126" t="s">
        <v>9</v>
      </c>
      <c r="AH2" s="123"/>
      <c r="AI2" s="123"/>
      <c r="AJ2" s="124"/>
      <c r="AK2" s="95"/>
      <c r="AL2" s="80"/>
      <c r="AM2" s="125" t="s">
        <v>10</v>
      </c>
      <c r="AN2" s="123"/>
      <c r="AO2" s="123"/>
      <c r="AP2" s="123"/>
      <c r="AQ2" s="123"/>
      <c r="AR2" s="124"/>
      <c r="AS2" s="126" t="s">
        <v>11</v>
      </c>
      <c r="AT2" s="123"/>
      <c r="AU2" s="123"/>
      <c r="AV2" s="124"/>
    </row>
    <row r="3" spans="1:48" ht="15" customHeight="1" x14ac:dyDescent="0.25">
      <c r="A3" s="143" t="s">
        <v>12</v>
      </c>
      <c r="B3" s="130"/>
      <c r="C3" s="131"/>
      <c r="D3" s="131"/>
      <c r="E3" s="131"/>
      <c r="F3" s="131"/>
      <c r="G3" s="131"/>
      <c r="H3" s="132"/>
      <c r="I3" s="7"/>
      <c r="J3" s="8"/>
      <c r="K3" s="130"/>
      <c r="L3" s="131"/>
      <c r="M3" s="131"/>
      <c r="N3" s="132"/>
      <c r="O3" s="9" t="s">
        <v>13</v>
      </c>
      <c r="P3" s="9" t="s">
        <v>14</v>
      </c>
      <c r="Q3" s="9" t="s">
        <v>15</v>
      </c>
      <c r="R3" s="139" t="s">
        <v>16</v>
      </c>
      <c r="S3" s="130"/>
      <c r="T3" s="131"/>
      <c r="U3" s="131"/>
      <c r="V3" s="131"/>
      <c r="W3" s="132"/>
      <c r="X3" s="10" t="s">
        <v>13</v>
      </c>
      <c r="Y3" s="10" t="s">
        <v>14</v>
      </c>
      <c r="Z3" s="10" t="s">
        <v>15</v>
      </c>
      <c r="AA3" s="141" t="s">
        <v>112</v>
      </c>
      <c r="AB3" s="91"/>
      <c r="AC3" s="135" t="s">
        <v>17</v>
      </c>
      <c r="AD3" s="135" t="s">
        <v>18</v>
      </c>
      <c r="AE3" s="11" t="s">
        <v>19</v>
      </c>
      <c r="AF3" s="142" t="s">
        <v>20</v>
      </c>
      <c r="AG3" s="12" t="s">
        <v>13</v>
      </c>
      <c r="AH3" s="12" t="s">
        <v>14</v>
      </c>
      <c r="AI3" s="12" t="s">
        <v>15</v>
      </c>
      <c r="AJ3" s="133" t="s">
        <v>114</v>
      </c>
      <c r="AK3" s="133" t="s">
        <v>115</v>
      </c>
      <c r="AL3" s="88"/>
      <c r="AM3" s="13" t="s">
        <v>15</v>
      </c>
      <c r="AN3" s="135" t="s">
        <v>17</v>
      </c>
      <c r="AO3" s="135" t="s">
        <v>18</v>
      </c>
      <c r="AP3" s="11" t="s">
        <v>19</v>
      </c>
      <c r="AQ3" s="137" t="s">
        <v>21</v>
      </c>
      <c r="AR3" s="138" t="s">
        <v>22</v>
      </c>
      <c r="AS3" s="9" t="s">
        <v>13</v>
      </c>
      <c r="AT3" s="9" t="s">
        <v>14</v>
      </c>
      <c r="AU3" s="9" t="s">
        <v>15</v>
      </c>
      <c r="AV3" s="139" t="s">
        <v>23</v>
      </c>
    </row>
    <row r="4" spans="1:48" ht="45" x14ac:dyDescent="0.2">
      <c r="A4" s="136"/>
      <c r="B4" s="14" t="s">
        <v>24</v>
      </c>
      <c r="C4" s="14" t="s">
        <v>25</v>
      </c>
      <c r="D4" s="15" t="s">
        <v>26</v>
      </c>
      <c r="E4" s="14" t="s">
        <v>27</v>
      </c>
      <c r="F4" s="15" t="s">
        <v>28</v>
      </c>
      <c r="G4" s="15" t="s">
        <v>29</v>
      </c>
      <c r="H4" s="15" t="s">
        <v>30</v>
      </c>
      <c r="I4" s="15" t="s">
        <v>31</v>
      </c>
      <c r="J4" s="16" t="s">
        <v>32</v>
      </c>
      <c r="K4" s="17" t="s">
        <v>33</v>
      </c>
      <c r="L4" s="18" t="s">
        <v>34</v>
      </c>
      <c r="M4" s="18" t="s">
        <v>35</v>
      </c>
      <c r="N4" s="18" t="s">
        <v>36</v>
      </c>
      <c r="O4" s="19" t="s">
        <v>37</v>
      </c>
      <c r="P4" s="19" t="s">
        <v>38</v>
      </c>
      <c r="Q4" s="19" t="s">
        <v>39</v>
      </c>
      <c r="R4" s="136"/>
      <c r="S4" s="14" t="s">
        <v>40</v>
      </c>
      <c r="T4" s="14" t="s">
        <v>41</v>
      </c>
      <c r="U4" s="15" t="s">
        <v>42</v>
      </c>
      <c r="V4" s="15" t="s">
        <v>43</v>
      </c>
      <c r="W4" s="15" t="s">
        <v>44</v>
      </c>
      <c r="X4" s="20" t="s">
        <v>45</v>
      </c>
      <c r="Y4" s="20" t="s">
        <v>46</v>
      </c>
      <c r="Z4" s="20" t="s">
        <v>47</v>
      </c>
      <c r="AA4" s="134"/>
      <c r="AB4" s="92" t="s">
        <v>113</v>
      </c>
      <c r="AC4" s="136"/>
      <c r="AD4" s="136"/>
      <c r="AE4" s="21" t="s">
        <v>48</v>
      </c>
      <c r="AF4" s="136"/>
      <c r="AG4" s="19" t="s">
        <v>45</v>
      </c>
      <c r="AH4" s="19" t="s">
        <v>46</v>
      </c>
      <c r="AI4" s="19" t="s">
        <v>47</v>
      </c>
      <c r="AJ4" s="134"/>
      <c r="AK4" s="134"/>
      <c r="AL4" s="81"/>
      <c r="AM4" s="22" t="s">
        <v>49</v>
      </c>
      <c r="AN4" s="136"/>
      <c r="AO4" s="136"/>
      <c r="AP4" s="21" t="s">
        <v>48</v>
      </c>
      <c r="AQ4" s="136"/>
      <c r="AR4" s="136"/>
      <c r="AS4" s="19" t="s">
        <v>45</v>
      </c>
      <c r="AT4" s="19" t="s">
        <v>46</v>
      </c>
      <c r="AU4" s="19" t="s">
        <v>50</v>
      </c>
      <c r="AV4" s="136"/>
    </row>
    <row r="5" spans="1:48" ht="14.25" customHeight="1" x14ac:dyDescent="0.25">
      <c r="A5" s="23">
        <v>1</v>
      </c>
      <c r="B5" s="24">
        <v>19.228200000000001</v>
      </c>
      <c r="C5" s="24">
        <v>21.358799999999999</v>
      </c>
      <c r="D5" s="25">
        <f t="shared" ref="D5:D38" si="0">C5-B5</f>
        <v>2.1305999999999976</v>
      </c>
      <c r="E5" s="24">
        <v>21.096900000000002</v>
      </c>
      <c r="F5" s="25">
        <f t="shared" ref="F5:F38" si="1">E5-B5</f>
        <v>1.8687000000000005</v>
      </c>
      <c r="G5" s="26">
        <f t="shared" ref="G5:G38" si="2">(F5/D5)*1000</f>
        <v>877.07687975218369</v>
      </c>
      <c r="H5" s="26">
        <f t="shared" ref="H5:H38" si="3">G5/10</f>
        <v>87.707687975218363</v>
      </c>
      <c r="I5" s="26">
        <f t="shared" ref="I5:I38" si="4">H5/100</f>
        <v>0.87707687975218362</v>
      </c>
      <c r="J5" s="27">
        <f>AVERAGE(I5:I6)</f>
        <v>0.88762123077393473</v>
      </c>
      <c r="K5" s="28">
        <v>19.4084</v>
      </c>
      <c r="L5" s="29">
        <f t="shared" ref="L5:L38" si="5">K5-B5</f>
        <v>0.18019999999999925</v>
      </c>
      <c r="M5" s="30">
        <f t="shared" ref="M5:M38" si="6">(L5/D5)*1000</f>
        <v>84.577114427860437</v>
      </c>
      <c r="N5" s="30">
        <f>(M5/G5)*1000</f>
        <v>96.430673730400386</v>
      </c>
      <c r="O5" s="26"/>
      <c r="P5" s="26"/>
      <c r="Q5" s="26"/>
      <c r="R5" s="26" t="e">
        <f t="shared" ref="R5:R19" si="7">100-(P5-Q5)/O5</f>
        <v>#DIV/0!</v>
      </c>
      <c r="S5" s="31">
        <v>2.0036999999999998</v>
      </c>
      <c r="T5" s="31">
        <v>7.55</v>
      </c>
      <c r="U5" s="26">
        <f t="shared" ref="U5:U16" si="8">((T6*0.014*50*0.01)/S5)*1000</f>
        <v>24.804112392074664</v>
      </c>
      <c r="V5" s="26">
        <f t="shared" ref="V5:V38" si="9">U5*6.25</f>
        <v>155.02570245046664</v>
      </c>
      <c r="W5" s="32">
        <f t="shared" ref="W5:W38" si="10">(V5/G5)*1000</f>
        <v>176.75269526460309</v>
      </c>
      <c r="X5" s="24">
        <v>0.55449999999999999</v>
      </c>
      <c r="Y5" s="24">
        <v>0.50109999999999999</v>
      </c>
      <c r="Z5" s="24">
        <v>0.71950000000000003</v>
      </c>
      <c r="AA5" s="93">
        <f>1000*(Z5-(X5*1.001))/Y5</f>
        <v>328.16902813809645</v>
      </c>
      <c r="AB5" s="93">
        <f>(AA5/H5)*100</f>
        <v>374.16221509660591</v>
      </c>
      <c r="AC5" s="17"/>
      <c r="AD5" s="17"/>
      <c r="AE5" s="17">
        <f t="shared" ref="AE5:AE38" si="11">AD5-AC5</f>
        <v>0</v>
      </c>
      <c r="AF5" s="34">
        <f t="shared" ref="AF5:AF38" si="12">((Z5 -(X5*1.001))-AE5)/(Y5*H5)*100</f>
        <v>0.37416221509660591</v>
      </c>
      <c r="AG5" s="24">
        <v>0.55879999999999996</v>
      </c>
      <c r="AH5" s="24">
        <v>0.50090000000000001</v>
      </c>
      <c r="AI5" s="35">
        <v>0.71609999999999996</v>
      </c>
      <c r="AJ5" s="90">
        <f>1000*(AI5-(AG5*1.002))/AH5</f>
        <v>311.80355360351354</v>
      </c>
      <c r="AK5" s="90">
        <f>(AJ5/H5)*100</f>
        <v>355.50310446173546</v>
      </c>
      <c r="AL5" s="36"/>
      <c r="AM5" s="37"/>
      <c r="AN5" s="17"/>
      <c r="AO5" s="17"/>
      <c r="AP5" s="17">
        <f t="shared" ref="AP5:AP19" si="13">AO5-AN5</f>
        <v>0</v>
      </c>
      <c r="AQ5" s="33">
        <f t="shared" ref="AQ5:AQ19" si="14">100*(AM5-(AG5*1.0051))/AH5</f>
        <v>-112.12814533839091</v>
      </c>
      <c r="AR5" s="38">
        <f t="shared" ref="AR5:AR19" si="15">100*(AP5-(AG5*0.0016))/(AH5*H5)</f>
        <v>-2.0351090496569945E-3</v>
      </c>
      <c r="AS5" s="39"/>
      <c r="AT5" s="39"/>
      <c r="AU5" s="39"/>
      <c r="AV5" s="39" t="e">
        <f t="shared" ref="AV5:AV38" si="16">(100-(AU5-(AS5*1))/AT5)*100</f>
        <v>#DIV/0!</v>
      </c>
    </row>
    <row r="6" spans="1:48" x14ac:dyDescent="0.25">
      <c r="A6" s="23">
        <v>2</v>
      </c>
      <c r="B6" s="24">
        <v>22.597200000000001</v>
      </c>
      <c r="C6" s="24">
        <v>24.456099999999999</v>
      </c>
      <c r="D6" s="25">
        <f t="shared" si="0"/>
        <v>1.8588999999999984</v>
      </c>
      <c r="E6" s="24">
        <v>24.2668</v>
      </c>
      <c r="F6" s="25">
        <f t="shared" si="1"/>
        <v>1.6695999999999991</v>
      </c>
      <c r="G6" s="26">
        <f t="shared" si="2"/>
        <v>898.16558179568585</v>
      </c>
      <c r="H6" s="26">
        <f t="shared" si="3"/>
        <v>89.816558179568588</v>
      </c>
      <c r="I6" s="26">
        <f t="shared" si="4"/>
        <v>0.89816558179568584</v>
      </c>
      <c r="J6" s="27"/>
      <c r="K6" s="28">
        <v>22.742000000000001</v>
      </c>
      <c r="L6" s="29">
        <f t="shared" si="5"/>
        <v>0.14480000000000004</v>
      </c>
      <c r="M6" s="30">
        <f t="shared" si="6"/>
        <v>77.895529614288108</v>
      </c>
      <c r="N6" s="30">
        <f t="shared" ref="N6:N36" si="17">(M6/G6)*1000</f>
        <v>86.727359846669927</v>
      </c>
      <c r="O6" s="26"/>
      <c r="P6" s="26"/>
      <c r="Q6" s="26"/>
      <c r="R6" s="26" t="e">
        <f t="shared" si="7"/>
        <v>#DIV/0!</v>
      </c>
      <c r="S6" s="31">
        <v>2.0070999999999999</v>
      </c>
      <c r="T6" s="31">
        <v>7.1</v>
      </c>
      <c r="U6" s="26">
        <f t="shared" si="8"/>
        <v>27.412684968362317</v>
      </c>
      <c r="V6" s="26">
        <f t="shared" si="9"/>
        <v>171.32928105226449</v>
      </c>
      <c r="W6" s="32">
        <f t="shared" si="10"/>
        <v>190.7546721059262</v>
      </c>
      <c r="X6" s="24">
        <v>0.56999999999999995</v>
      </c>
      <c r="Y6" s="24">
        <v>0.50160000000000005</v>
      </c>
      <c r="Z6" s="24">
        <v>0.7389</v>
      </c>
      <c r="AA6" s="93">
        <f t="shared" ref="AA6:AA36" si="18">1000*(Z6-(X6*1.001))/Y6</f>
        <v>335.58612440191405</v>
      </c>
      <c r="AB6" s="93">
        <f t="shared" ref="AB6:AB36" si="19">(AA6/H6)*100</f>
        <v>373.63503033703751</v>
      </c>
      <c r="AC6" s="17"/>
      <c r="AD6" s="17"/>
      <c r="AE6" s="17">
        <f t="shared" si="11"/>
        <v>0</v>
      </c>
      <c r="AF6" s="34">
        <f t="shared" si="12"/>
        <v>0.37363503033703749</v>
      </c>
      <c r="AG6" s="24">
        <v>0.56489999999999996</v>
      </c>
      <c r="AH6" s="24">
        <v>0.50049999999999994</v>
      </c>
      <c r="AI6" s="35">
        <v>0.71870000000000001</v>
      </c>
      <c r="AJ6" s="90">
        <f t="shared" ref="AJ6:AJ36" si="20">1000*(AI6-(AG6*1.002))/AH6</f>
        <v>305.03536463536483</v>
      </c>
      <c r="AK6" s="90">
        <f t="shared" ref="AK6:AK36" si="21">(AJ6/H6)*100</f>
        <v>339.62041166787225</v>
      </c>
      <c r="AL6" s="36"/>
      <c r="AM6" s="37"/>
      <c r="AN6" s="17"/>
      <c r="AO6" s="17"/>
      <c r="AP6" s="17">
        <f t="shared" si="13"/>
        <v>0</v>
      </c>
      <c r="AQ6" s="33">
        <f t="shared" si="14"/>
        <v>-113.44275524475526</v>
      </c>
      <c r="AR6" s="38">
        <f t="shared" si="15"/>
        <v>-2.0106249476445925E-3</v>
      </c>
      <c r="AS6" s="39"/>
      <c r="AT6" s="39"/>
      <c r="AU6" s="39"/>
      <c r="AV6" s="39" t="e">
        <f t="shared" si="16"/>
        <v>#DIV/0!</v>
      </c>
    </row>
    <row r="7" spans="1:48" ht="14.25" customHeight="1" x14ac:dyDescent="0.25">
      <c r="A7" s="23">
        <v>3</v>
      </c>
      <c r="B7" s="24">
        <v>23.1418</v>
      </c>
      <c r="C7" s="24">
        <v>25.1341</v>
      </c>
      <c r="D7" s="25">
        <f t="shared" si="0"/>
        <v>1.9923000000000002</v>
      </c>
      <c r="E7" s="24">
        <v>24.897400000000001</v>
      </c>
      <c r="F7" s="25">
        <f t="shared" si="1"/>
        <v>1.7556000000000012</v>
      </c>
      <c r="G7" s="26">
        <f t="shared" si="2"/>
        <v>881.19259147718765</v>
      </c>
      <c r="H7" s="26">
        <f t="shared" si="3"/>
        <v>88.119259147718765</v>
      </c>
      <c r="I7" s="26">
        <f t="shared" si="4"/>
        <v>0.88119259147718765</v>
      </c>
      <c r="J7" s="27">
        <f>AVERAGE(I7:I8)</f>
        <v>0.8814526440316508</v>
      </c>
      <c r="K7" s="28">
        <v>23.306100000000001</v>
      </c>
      <c r="L7" s="29">
        <f t="shared" si="5"/>
        <v>0.16430000000000078</v>
      </c>
      <c r="M7" s="30">
        <f t="shared" si="6"/>
        <v>82.467499874517273</v>
      </c>
      <c r="N7" s="30">
        <f t="shared" si="17"/>
        <v>93.586238323080821</v>
      </c>
      <c r="O7" s="26"/>
      <c r="P7" s="26"/>
      <c r="Q7" s="26"/>
      <c r="R7" s="26" t="e">
        <f t="shared" si="7"/>
        <v>#DIV/0!</v>
      </c>
      <c r="S7" s="31">
        <v>2.0034999999999998</v>
      </c>
      <c r="T7" s="31">
        <v>7.86</v>
      </c>
      <c r="U7" s="26">
        <f t="shared" si="8"/>
        <v>27.881207886199157</v>
      </c>
      <c r="V7" s="26">
        <f t="shared" si="9"/>
        <v>174.25754928874474</v>
      </c>
      <c r="W7" s="32">
        <f t="shared" si="10"/>
        <v>197.75194545908292</v>
      </c>
      <c r="X7" s="24">
        <v>0.58340000000000003</v>
      </c>
      <c r="Y7" s="24">
        <v>0.50180000000000002</v>
      </c>
      <c r="Z7" s="24">
        <v>0.73370000000000002</v>
      </c>
      <c r="AA7" s="93">
        <f t="shared" si="18"/>
        <v>298.35910721402968</v>
      </c>
      <c r="AB7" s="93">
        <f t="shared" si="19"/>
        <v>338.58558287907897</v>
      </c>
      <c r="AC7" s="17"/>
      <c r="AD7" s="17"/>
      <c r="AE7" s="17">
        <f t="shared" si="11"/>
        <v>0</v>
      </c>
      <c r="AF7" s="34">
        <f t="shared" si="12"/>
        <v>0.33858558287907897</v>
      </c>
      <c r="AG7" s="24">
        <v>0.57130000000000003</v>
      </c>
      <c r="AH7" s="24">
        <v>0.501</v>
      </c>
      <c r="AI7" s="35">
        <v>0.69030000000000002</v>
      </c>
      <c r="AJ7" s="90">
        <f t="shared" si="20"/>
        <v>235.24431137724551</v>
      </c>
      <c r="AK7" s="90">
        <f t="shared" si="21"/>
        <v>266.96129047441673</v>
      </c>
      <c r="AL7" s="36"/>
      <c r="AM7" s="37"/>
      <c r="AN7" s="17"/>
      <c r="AO7" s="17"/>
      <c r="AP7" s="17">
        <f t="shared" si="13"/>
        <v>0</v>
      </c>
      <c r="AQ7" s="33">
        <f t="shared" si="14"/>
        <v>-114.61349900199603</v>
      </c>
      <c r="AR7" s="38">
        <f t="shared" si="15"/>
        <v>-2.0705019489387585E-3</v>
      </c>
      <c r="AS7" s="39"/>
      <c r="AT7" s="39"/>
      <c r="AU7" s="39"/>
      <c r="AV7" s="39" t="e">
        <f t="shared" si="16"/>
        <v>#DIV/0!</v>
      </c>
    </row>
    <row r="8" spans="1:48" x14ac:dyDescent="0.25">
      <c r="A8" s="23">
        <v>4</v>
      </c>
      <c r="B8" s="24">
        <v>24.015799999999999</v>
      </c>
      <c r="C8" s="24">
        <v>26.101400000000002</v>
      </c>
      <c r="D8" s="25">
        <f t="shared" si="0"/>
        <v>2.085600000000003</v>
      </c>
      <c r="E8" s="24">
        <v>25.854700000000001</v>
      </c>
      <c r="F8" s="25">
        <f t="shared" si="1"/>
        <v>1.8389000000000024</v>
      </c>
      <c r="G8" s="26">
        <f t="shared" si="2"/>
        <v>881.71269658611413</v>
      </c>
      <c r="H8" s="26">
        <f t="shared" si="3"/>
        <v>88.171269658611408</v>
      </c>
      <c r="I8" s="26">
        <f t="shared" si="4"/>
        <v>0.88171269658611406</v>
      </c>
      <c r="J8" s="27"/>
      <c r="K8" s="28">
        <v>24.1815</v>
      </c>
      <c r="L8" s="29">
        <f t="shared" si="5"/>
        <v>0.16570000000000107</v>
      </c>
      <c r="M8" s="30">
        <f t="shared" si="6"/>
        <v>79.449558879939033</v>
      </c>
      <c r="N8" s="30">
        <f t="shared" si="17"/>
        <v>90.10821686878073</v>
      </c>
      <c r="O8" s="26"/>
      <c r="P8" s="26"/>
      <c r="Q8" s="26"/>
      <c r="R8" s="26" t="e">
        <f t="shared" si="7"/>
        <v>#DIV/0!</v>
      </c>
      <c r="S8" s="31">
        <v>2.0047000000000001</v>
      </c>
      <c r="T8" s="31">
        <v>7.98</v>
      </c>
      <c r="U8" s="26">
        <f t="shared" si="8"/>
        <v>28.737466952661244</v>
      </c>
      <c r="V8" s="26">
        <f t="shared" si="9"/>
        <v>179.60916845413277</v>
      </c>
      <c r="W8" s="32">
        <f t="shared" si="10"/>
        <v>203.70486797973754</v>
      </c>
      <c r="X8" s="24">
        <v>0.5837</v>
      </c>
      <c r="Y8" s="24">
        <v>0.50170000000000003</v>
      </c>
      <c r="Z8" s="24">
        <v>0.79279999999999995</v>
      </c>
      <c r="AA8" s="93">
        <f t="shared" si="18"/>
        <v>415.6194937213474</v>
      </c>
      <c r="AB8" s="93">
        <f t="shared" si="19"/>
        <v>471.37746267075011</v>
      </c>
      <c r="AC8" s="29"/>
      <c r="AD8" s="29"/>
      <c r="AE8" s="17">
        <f t="shared" si="11"/>
        <v>0</v>
      </c>
      <c r="AF8" s="34">
        <f t="shared" si="12"/>
        <v>0.47137746267075004</v>
      </c>
      <c r="AG8" s="24">
        <v>0.55679999999999996</v>
      </c>
      <c r="AH8" s="24">
        <v>0.50060000000000004</v>
      </c>
      <c r="AI8" s="31">
        <v>0.70740000000000003</v>
      </c>
      <c r="AJ8" s="90">
        <f t="shared" si="20"/>
        <v>298.61446264482623</v>
      </c>
      <c r="AK8" s="90">
        <f t="shared" si="21"/>
        <v>338.67547082062634</v>
      </c>
      <c r="AL8" s="36"/>
      <c r="AM8" s="37"/>
      <c r="AN8" s="29"/>
      <c r="AO8" s="29"/>
      <c r="AP8" s="17">
        <f t="shared" si="13"/>
        <v>0</v>
      </c>
      <c r="AQ8" s="33">
        <f t="shared" si="14"/>
        <v>-111.79378345984816</v>
      </c>
      <c r="AR8" s="38">
        <f t="shared" si="15"/>
        <v>-2.0183722629261223E-3</v>
      </c>
      <c r="AS8" s="39"/>
      <c r="AT8" s="39"/>
      <c r="AU8" s="39"/>
      <c r="AV8" s="39" t="e">
        <f t="shared" si="16"/>
        <v>#DIV/0!</v>
      </c>
    </row>
    <row r="9" spans="1:48" ht="14.25" customHeight="1" x14ac:dyDescent="0.25">
      <c r="A9" s="23">
        <v>5</v>
      </c>
      <c r="B9" s="24">
        <v>23.399000000000001</v>
      </c>
      <c r="C9" s="24">
        <v>25.262699999999999</v>
      </c>
      <c r="D9" s="25">
        <f t="shared" si="0"/>
        <v>1.8636999999999979</v>
      </c>
      <c r="E9" s="24">
        <v>25.036799999999999</v>
      </c>
      <c r="F9" s="25">
        <f t="shared" si="1"/>
        <v>1.6377999999999986</v>
      </c>
      <c r="G9" s="26">
        <f t="shared" si="2"/>
        <v>878.78950474861858</v>
      </c>
      <c r="H9" s="26">
        <f t="shared" si="3"/>
        <v>87.878950474861853</v>
      </c>
      <c r="I9" s="26">
        <f t="shared" si="4"/>
        <v>0.8787895047486185</v>
      </c>
      <c r="J9" s="27">
        <f>AVERAGE(I9:I10)</f>
        <v>0.87312082012099557</v>
      </c>
      <c r="K9" s="28">
        <v>23.5474</v>
      </c>
      <c r="L9" s="29">
        <f t="shared" si="5"/>
        <v>0.14839999999999876</v>
      </c>
      <c r="M9" s="30">
        <f t="shared" si="6"/>
        <v>79.626549337339114</v>
      </c>
      <c r="N9" s="30">
        <f t="shared" si="17"/>
        <v>90.609354011478132</v>
      </c>
      <c r="O9" s="26"/>
      <c r="P9" s="26"/>
      <c r="Q9" s="26"/>
      <c r="R9" s="26" t="e">
        <f t="shared" si="7"/>
        <v>#DIV/0!</v>
      </c>
      <c r="S9" s="31">
        <v>2.0097</v>
      </c>
      <c r="T9" s="31">
        <v>8.23</v>
      </c>
      <c r="U9" s="26">
        <f t="shared" si="8"/>
        <v>28.526645768025077</v>
      </c>
      <c r="V9" s="26">
        <f t="shared" si="9"/>
        <v>178.29153605015674</v>
      </c>
      <c r="W9" s="32">
        <f t="shared" si="10"/>
        <v>202.88309667644219</v>
      </c>
      <c r="X9" s="24">
        <v>0.57310000000000005</v>
      </c>
      <c r="Y9" s="24">
        <v>0.50090000000000001</v>
      </c>
      <c r="Z9" s="24">
        <v>0.74519999999999997</v>
      </c>
      <c r="AA9" s="93">
        <f t="shared" si="18"/>
        <v>342.43741265721707</v>
      </c>
      <c r="AB9" s="93">
        <f t="shared" si="19"/>
        <v>389.6694382520792</v>
      </c>
      <c r="AC9" s="29"/>
      <c r="AD9" s="29"/>
      <c r="AE9" s="17">
        <f t="shared" si="11"/>
        <v>0</v>
      </c>
      <c r="AF9" s="34">
        <f t="shared" si="12"/>
        <v>0.38966943825207923</v>
      </c>
      <c r="AG9" s="24">
        <v>0.56469999999999998</v>
      </c>
      <c r="AH9" s="24">
        <v>0.50090000000000001</v>
      </c>
      <c r="AI9" s="31">
        <v>0.7036</v>
      </c>
      <c r="AJ9" s="90">
        <f t="shared" si="20"/>
        <v>275.0461169894192</v>
      </c>
      <c r="AK9" s="90">
        <f t="shared" si="21"/>
        <v>312.9829333454515</v>
      </c>
      <c r="AL9" s="36"/>
      <c r="AM9" s="37"/>
      <c r="AN9" s="29"/>
      <c r="AO9" s="29"/>
      <c r="AP9" s="17">
        <f t="shared" si="13"/>
        <v>0</v>
      </c>
      <c r="AQ9" s="33">
        <f t="shared" si="14"/>
        <v>-113.31203234178479</v>
      </c>
      <c r="AR9" s="38">
        <f t="shared" si="15"/>
        <v>-2.0525884327736266E-3</v>
      </c>
      <c r="AS9" s="39"/>
      <c r="AT9" s="39"/>
      <c r="AU9" s="39"/>
      <c r="AV9" s="39" t="e">
        <f t="shared" si="16"/>
        <v>#DIV/0!</v>
      </c>
    </row>
    <row r="10" spans="1:48" x14ac:dyDescent="0.25">
      <c r="A10" s="23">
        <v>6</v>
      </c>
      <c r="B10" s="24">
        <v>23.782299999999999</v>
      </c>
      <c r="C10" s="24">
        <v>25.8872</v>
      </c>
      <c r="D10" s="25">
        <f t="shared" si="0"/>
        <v>2.1049000000000007</v>
      </c>
      <c r="E10" s="24">
        <v>25.6082</v>
      </c>
      <c r="F10" s="25">
        <f t="shared" si="1"/>
        <v>1.8259000000000007</v>
      </c>
      <c r="G10" s="26">
        <f t="shared" si="2"/>
        <v>867.45213549337268</v>
      </c>
      <c r="H10" s="26">
        <f t="shared" si="3"/>
        <v>86.745213549337265</v>
      </c>
      <c r="I10" s="26">
        <f t="shared" si="4"/>
        <v>0.86745213549337263</v>
      </c>
      <c r="J10" s="27"/>
      <c r="K10" s="28">
        <v>23.946999999999999</v>
      </c>
      <c r="L10" s="29">
        <f t="shared" si="5"/>
        <v>0.16469999999999985</v>
      </c>
      <c r="M10" s="30">
        <f t="shared" si="6"/>
        <v>78.245997434557367</v>
      </c>
      <c r="N10" s="30">
        <f t="shared" si="17"/>
        <v>90.202092118954909</v>
      </c>
      <c r="O10" s="26"/>
      <c r="P10" s="26"/>
      <c r="Q10" s="26"/>
      <c r="R10" s="26" t="e">
        <f t="shared" si="7"/>
        <v>#DIV/0!</v>
      </c>
      <c r="S10" s="31">
        <v>2.0047000000000001</v>
      </c>
      <c r="T10" s="31">
        <v>8.19</v>
      </c>
      <c r="U10" s="26">
        <f t="shared" si="8"/>
        <v>32.089589464757815</v>
      </c>
      <c r="V10" s="26">
        <f t="shared" si="9"/>
        <v>200.55993415473634</v>
      </c>
      <c r="W10" s="32">
        <f t="shared" si="10"/>
        <v>231.2057645009609</v>
      </c>
      <c r="X10" s="24">
        <v>0.55879999999999996</v>
      </c>
      <c r="Y10" s="24">
        <v>0.50060000000000004</v>
      </c>
      <c r="Z10" s="24">
        <v>0.72889999999999999</v>
      </c>
      <c r="AA10" s="93">
        <f t="shared" si="18"/>
        <v>338.675988813424</v>
      </c>
      <c r="AB10" s="93">
        <f t="shared" si="19"/>
        <v>390.42613990545823</v>
      </c>
      <c r="AC10" s="17"/>
      <c r="AD10" s="17"/>
      <c r="AE10" s="17">
        <f t="shared" si="11"/>
        <v>0</v>
      </c>
      <c r="AF10" s="34">
        <f t="shared" si="12"/>
        <v>0.39042613990545816</v>
      </c>
      <c r="AG10" s="24">
        <v>0.5524</v>
      </c>
      <c r="AH10" s="24">
        <v>0.50009999999999999</v>
      </c>
      <c r="AI10" s="35">
        <v>0.67910000000000004</v>
      </c>
      <c r="AJ10" s="90">
        <f t="shared" si="20"/>
        <v>251.14017196560692</v>
      </c>
      <c r="AK10" s="90">
        <f t="shared" si="21"/>
        <v>289.51473134914619</v>
      </c>
      <c r="AL10" s="36"/>
      <c r="AM10" s="37"/>
      <c r="AN10" s="17"/>
      <c r="AO10" s="17"/>
      <c r="AP10" s="17">
        <f t="shared" si="13"/>
        <v>0</v>
      </c>
      <c r="AQ10" s="33">
        <f t="shared" si="14"/>
        <v>-111.02124375124977</v>
      </c>
      <c r="AR10" s="38">
        <f t="shared" si="15"/>
        <v>-2.0373764296376718E-3</v>
      </c>
      <c r="AS10" s="39"/>
      <c r="AT10" s="39"/>
      <c r="AU10" s="39"/>
      <c r="AV10" s="39" t="e">
        <f t="shared" si="16"/>
        <v>#DIV/0!</v>
      </c>
    </row>
    <row r="11" spans="1:48" ht="14.25" customHeight="1" x14ac:dyDescent="0.25">
      <c r="A11" s="23">
        <v>7</v>
      </c>
      <c r="B11" s="24">
        <v>22.8979</v>
      </c>
      <c r="C11" s="24">
        <v>24.909800000000001</v>
      </c>
      <c r="D11" s="25">
        <f t="shared" si="0"/>
        <v>2.0119000000000007</v>
      </c>
      <c r="E11" s="24">
        <v>24.681899999999999</v>
      </c>
      <c r="F11" s="25">
        <f t="shared" si="1"/>
        <v>1.7839999999999989</v>
      </c>
      <c r="G11" s="26">
        <f t="shared" si="2"/>
        <v>886.72399224613469</v>
      </c>
      <c r="H11" s="26">
        <f t="shared" si="3"/>
        <v>88.672399224613471</v>
      </c>
      <c r="I11" s="26">
        <f t="shared" si="4"/>
        <v>0.88672399224613474</v>
      </c>
      <c r="J11" s="27">
        <f>AVERAGE(I11:I12)</f>
        <v>0.88348594654289969</v>
      </c>
      <c r="K11" s="28">
        <v>23.069099999999999</v>
      </c>
      <c r="L11" s="29">
        <f t="shared" si="5"/>
        <v>0.17119999999999891</v>
      </c>
      <c r="M11" s="30">
        <f t="shared" si="6"/>
        <v>85.0936925294492</v>
      </c>
      <c r="N11" s="30">
        <f t="shared" si="17"/>
        <v>95.964125560537553</v>
      </c>
      <c r="O11" s="26"/>
      <c r="P11" s="26"/>
      <c r="Q11" s="26"/>
      <c r="R11" s="26" t="e">
        <f t="shared" si="7"/>
        <v>#DIV/0!</v>
      </c>
      <c r="S11" s="31">
        <v>2.0022000000000002</v>
      </c>
      <c r="T11" s="31">
        <v>9.19</v>
      </c>
      <c r="U11" s="26">
        <f t="shared" si="8"/>
        <v>27.689541504345218</v>
      </c>
      <c r="V11" s="26">
        <f t="shared" si="9"/>
        <v>173.05963440215763</v>
      </c>
      <c r="W11" s="32">
        <f t="shared" si="10"/>
        <v>195.1674206579043</v>
      </c>
      <c r="X11" s="24">
        <v>0.56789999999999996</v>
      </c>
      <c r="Y11" s="24">
        <v>0.50060000000000004</v>
      </c>
      <c r="Z11" s="24">
        <v>0.74570000000000003</v>
      </c>
      <c r="AA11" s="93">
        <f t="shared" si="18"/>
        <v>354.03935277666818</v>
      </c>
      <c r="AB11" s="93">
        <f t="shared" si="19"/>
        <v>399.26668937857585</v>
      </c>
      <c r="AC11" s="17"/>
      <c r="AD11" s="17"/>
      <c r="AE11" s="17">
        <f t="shared" si="11"/>
        <v>0</v>
      </c>
      <c r="AF11" s="34">
        <f t="shared" si="12"/>
        <v>0.39926668937857585</v>
      </c>
      <c r="AG11" s="24">
        <v>0.55369999999999997</v>
      </c>
      <c r="AH11" s="24">
        <v>0.50009999999999999</v>
      </c>
      <c r="AI11" s="35">
        <v>0.68899999999999995</v>
      </c>
      <c r="AJ11" s="90">
        <f t="shared" si="20"/>
        <v>268.33153369326135</v>
      </c>
      <c r="AK11" s="90">
        <f t="shared" si="21"/>
        <v>302.60998466226067</v>
      </c>
      <c r="AL11" s="36"/>
      <c r="AM11" s="37"/>
      <c r="AN11" s="17"/>
      <c r="AO11" s="17"/>
      <c r="AP11" s="17">
        <f t="shared" si="13"/>
        <v>0</v>
      </c>
      <c r="AQ11" s="33">
        <f t="shared" si="14"/>
        <v>-111.28251749650072</v>
      </c>
      <c r="AR11" s="38">
        <f t="shared" si="15"/>
        <v>-1.9977870434881653E-3</v>
      </c>
      <c r="AS11" s="39"/>
      <c r="AT11" s="39"/>
      <c r="AU11" s="39"/>
      <c r="AV11" s="39" t="e">
        <f t="shared" si="16"/>
        <v>#DIV/0!</v>
      </c>
    </row>
    <row r="12" spans="1:48" x14ac:dyDescent="0.25">
      <c r="A12" s="23">
        <v>8</v>
      </c>
      <c r="B12" s="24">
        <v>23.367699999999999</v>
      </c>
      <c r="C12" s="24">
        <v>25.368500000000001</v>
      </c>
      <c r="D12" s="25">
        <f t="shared" si="0"/>
        <v>2.0008000000000017</v>
      </c>
      <c r="E12" s="24">
        <v>25.128900000000002</v>
      </c>
      <c r="F12" s="25">
        <f t="shared" si="1"/>
        <v>1.7612000000000023</v>
      </c>
      <c r="G12" s="26">
        <f t="shared" si="2"/>
        <v>880.24790083966457</v>
      </c>
      <c r="H12" s="26">
        <f t="shared" si="3"/>
        <v>88.024790083966451</v>
      </c>
      <c r="I12" s="26">
        <f t="shared" si="4"/>
        <v>0.88024790083966453</v>
      </c>
      <c r="J12" s="27"/>
      <c r="K12" s="28">
        <v>23.527899999999999</v>
      </c>
      <c r="L12" s="29">
        <f t="shared" si="5"/>
        <v>0.16019999999999968</v>
      </c>
      <c r="M12" s="30">
        <f t="shared" si="6"/>
        <v>80.067972810875418</v>
      </c>
      <c r="N12" s="30">
        <f t="shared" si="17"/>
        <v>90.960708607767131</v>
      </c>
      <c r="O12" s="26"/>
      <c r="P12" s="26"/>
      <c r="Q12" s="26"/>
      <c r="R12" s="26" t="e">
        <f t="shared" si="7"/>
        <v>#DIV/0!</v>
      </c>
      <c r="S12" s="31">
        <v>2.0019</v>
      </c>
      <c r="T12" s="31">
        <v>7.92</v>
      </c>
      <c r="U12" s="26">
        <f t="shared" si="8"/>
        <v>24.546680653379287</v>
      </c>
      <c r="V12" s="26">
        <f t="shared" si="9"/>
        <v>153.41675408362053</v>
      </c>
      <c r="W12" s="32">
        <f t="shared" si="10"/>
        <v>174.28812262690656</v>
      </c>
      <c r="X12" s="24">
        <v>0.57479999999999998</v>
      </c>
      <c r="Y12" s="24">
        <v>0.50080000000000002</v>
      </c>
      <c r="Z12" s="24">
        <v>0.77680000000000005</v>
      </c>
      <c r="AA12" s="93">
        <f t="shared" si="18"/>
        <v>402.20686900958481</v>
      </c>
      <c r="AB12" s="93">
        <f t="shared" si="19"/>
        <v>456.92454208174934</v>
      </c>
      <c r="AC12" s="17"/>
      <c r="AD12" s="17"/>
      <c r="AE12" s="17">
        <f t="shared" si="11"/>
        <v>0</v>
      </c>
      <c r="AF12" s="34">
        <f t="shared" si="12"/>
        <v>0.45692454208174932</v>
      </c>
      <c r="AG12" s="24">
        <v>0.55159999999999998</v>
      </c>
      <c r="AH12" s="24">
        <v>0.50039999999999996</v>
      </c>
      <c r="AI12" s="35">
        <v>0.67159999999999997</v>
      </c>
      <c r="AJ12" s="90">
        <f t="shared" si="20"/>
        <v>237.60351718625108</v>
      </c>
      <c r="AK12" s="90">
        <f t="shared" si="21"/>
        <v>269.9279566126794</v>
      </c>
      <c r="AL12" s="36"/>
      <c r="AM12" s="37"/>
      <c r="AN12" s="17"/>
      <c r="AO12" s="17"/>
      <c r="AP12" s="17">
        <f t="shared" si="13"/>
        <v>0</v>
      </c>
      <c r="AQ12" s="33">
        <f t="shared" si="14"/>
        <v>-110.79399680255798</v>
      </c>
      <c r="AR12" s="38">
        <f t="shared" si="15"/>
        <v>-2.0036503706414833E-3</v>
      </c>
      <c r="AS12" s="39"/>
      <c r="AT12" s="39"/>
      <c r="AU12" s="39"/>
      <c r="AV12" s="39" t="e">
        <f t="shared" si="16"/>
        <v>#DIV/0!</v>
      </c>
    </row>
    <row r="13" spans="1:48" ht="14.25" customHeight="1" x14ac:dyDescent="0.25">
      <c r="A13" s="23">
        <v>9</v>
      </c>
      <c r="B13" s="24">
        <v>22.8353</v>
      </c>
      <c r="C13" s="24">
        <v>24.854199999999999</v>
      </c>
      <c r="D13" s="25">
        <f t="shared" si="0"/>
        <v>2.0188999999999986</v>
      </c>
      <c r="E13" s="24">
        <v>24.6112</v>
      </c>
      <c r="F13" s="25">
        <f t="shared" si="1"/>
        <v>1.7759</v>
      </c>
      <c r="G13" s="26">
        <f t="shared" si="2"/>
        <v>879.63742632126468</v>
      </c>
      <c r="H13" s="26">
        <f t="shared" si="3"/>
        <v>87.963742632126468</v>
      </c>
      <c r="I13" s="26">
        <f t="shared" si="4"/>
        <v>0.87963742632126474</v>
      </c>
      <c r="J13" s="27">
        <f>AVERAGE(I13:I14)</f>
        <v>0.88060478047058766</v>
      </c>
      <c r="K13" s="28">
        <v>22.947099999999999</v>
      </c>
      <c r="L13" s="29">
        <f t="shared" si="5"/>
        <v>0.11179999999999879</v>
      </c>
      <c r="M13" s="30">
        <f t="shared" si="6"/>
        <v>55.37669027688289</v>
      </c>
      <c r="N13" s="30">
        <f t="shared" si="17"/>
        <v>62.953995157384298</v>
      </c>
      <c r="O13" s="26"/>
      <c r="P13" s="26"/>
      <c r="Q13" s="26"/>
      <c r="R13" s="26" t="e">
        <f t="shared" si="7"/>
        <v>#DIV/0!</v>
      </c>
      <c r="S13" s="31">
        <v>2.0013999999999998</v>
      </c>
      <c r="T13" s="31">
        <v>7.02</v>
      </c>
      <c r="U13" s="26">
        <f t="shared" si="8"/>
        <v>21.719796142700112</v>
      </c>
      <c r="V13" s="26">
        <f t="shared" si="9"/>
        <v>135.74872589187569</v>
      </c>
      <c r="W13" s="32">
        <f t="shared" si="10"/>
        <v>154.32349946680986</v>
      </c>
      <c r="X13" s="24">
        <v>0.58299999999999996</v>
      </c>
      <c r="Y13" s="24">
        <v>0.50029999999999997</v>
      </c>
      <c r="Z13" s="24">
        <v>0.75609999999999999</v>
      </c>
      <c r="AA13" s="93">
        <f t="shared" si="18"/>
        <v>344.82710373775762</v>
      </c>
      <c r="AB13" s="93">
        <f t="shared" si="19"/>
        <v>392.01049593792351</v>
      </c>
      <c r="AC13" s="29"/>
      <c r="AD13" s="29"/>
      <c r="AE13" s="17">
        <f t="shared" si="11"/>
        <v>0</v>
      </c>
      <c r="AF13" s="34">
        <f t="shared" si="12"/>
        <v>0.39201049593792353</v>
      </c>
      <c r="AG13" s="24">
        <v>0.5494</v>
      </c>
      <c r="AH13" s="24">
        <v>0.50039999999999996</v>
      </c>
      <c r="AI13" s="31">
        <v>0.66849999999999998</v>
      </c>
      <c r="AJ13" s="90">
        <f t="shared" si="20"/>
        <v>235.81374900079942</v>
      </c>
      <c r="AK13" s="90">
        <f t="shared" si="21"/>
        <v>268.08062270269363</v>
      </c>
      <c r="AL13" s="36"/>
      <c r="AM13" s="37"/>
      <c r="AN13" s="29"/>
      <c r="AO13" s="29"/>
      <c r="AP13" s="17">
        <f t="shared" si="13"/>
        <v>0</v>
      </c>
      <c r="AQ13" s="33">
        <f t="shared" si="14"/>
        <v>-110.35210631494805</v>
      </c>
      <c r="AR13" s="38">
        <f t="shared" si="15"/>
        <v>-1.9970440180318151E-3</v>
      </c>
      <c r="AS13" s="39"/>
      <c r="AT13" s="39"/>
      <c r="AU13" s="39"/>
      <c r="AV13" s="39" t="e">
        <f t="shared" si="16"/>
        <v>#DIV/0!</v>
      </c>
    </row>
    <row r="14" spans="1:48" x14ac:dyDescent="0.25">
      <c r="A14" s="23">
        <v>10</v>
      </c>
      <c r="B14" s="24">
        <v>18.036100000000001</v>
      </c>
      <c r="C14" s="24">
        <v>20.160599999999999</v>
      </c>
      <c r="D14" s="25">
        <f t="shared" si="0"/>
        <v>2.1244999999999976</v>
      </c>
      <c r="E14" s="24">
        <v>19.908999999999999</v>
      </c>
      <c r="F14" s="25">
        <f t="shared" si="1"/>
        <v>1.8728999999999978</v>
      </c>
      <c r="G14" s="26">
        <f t="shared" si="2"/>
        <v>881.57213461991046</v>
      </c>
      <c r="H14" s="26">
        <f t="shared" si="3"/>
        <v>88.157213461991049</v>
      </c>
      <c r="I14" s="26">
        <f t="shared" si="4"/>
        <v>0.88157213461991046</v>
      </c>
      <c r="J14" s="27"/>
      <c r="K14" s="28">
        <v>18.169899999999998</v>
      </c>
      <c r="L14" s="29">
        <f t="shared" si="5"/>
        <v>0.13379999999999725</v>
      </c>
      <c r="M14" s="30">
        <f t="shared" si="6"/>
        <v>62.979524594020894</v>
      </c>
      <c r="N14" s="30">
        <f t="shared" si="17"/>
        <v>71.440012814350695</v>
      </c>
      <c r="O14" s="26"/>
      <c r="P14" s="26"/>
      <c r="Q14" s="26"/>
      <c r="R14" s="26" t="e">
        <f t="shared" si="7"/>
        <v>#DIV/0!</v>
      </c>
      <c r="S14" s="31">
        <v>2.0095999999999998</v>
      </c>
      <c r="T14" s="31">
        <v>6.21</v>
      </c>
      <c r="U14" s="26">
        <f t="shared" si="8"/>
        <v>22.362659235668794</v>
      </c>
      <c r="V14" s="26">
        <f t="shared" si="9"/>
        <v>139.76662022292996</v>
      </c>
      <c r="W14" s="32">
        <f t="shared" si="10"/>
        <v>158.54246604923634</v>
      </c>
      <c r="X14" s="24">
        <v>0.55200000000000005</v>
      </c>
      <c r="Y14" s="24">
        <v>0.50129999999999997</v>
      </c>
      <c r="Z14" s="24">
        <v>0.70699999999999996</v>
      </c>
      <c r="AA14" s="93">
        <f t="shared" si="18"/>
        <v>308.09495312188318</v>
      </c>
      <c r="AB14" s="93">
        <f t="shared" si="19"/>
        <v>349.48354311892837</v>
      </c>
      <c r="AC14" s="29"/>
      <c r="AD14" s="29"/>
      <c r="AE14" s="17">
        <f t="shared" si="11"/>
        <v>0</v>
      </c>
      <c r="AF14" s="34">
        <f t="shared" si="12"/>
        <v>0.34948354311892832</v>
      </c>
      <c r="AG14" s="24">
        <v>0.54820000000000002</v>
      </c>
      <c r="AH14" s="24">
        <v>0.50070000000000003</v>
      </c>
      <c r="AI14" s="31">
        <v>0.66559999999999997</v>
      </c>
      <c r="AJ14" s="90">
        <f t="shared" si="20"/>
        <v>232.28200519273005</v>
      </c>
      <c r="AK14" s="90">
        <f t="shared" si="21"/>
        <v>263.48610178437451</v>
      </c>
      <c r="AL14" s="36"/>
      <c r="AM14" s="37"/>
      <c r="AN14" s="29"/>
      <c r="AO14" s="29"/>
      <c r="AP14" s="17">
        <f t="shared" si="13"/>
        <v>0</v>
      </c>
      <c r="AQ14" s="33">
        <f t="shared" si="14"/>
        <v>-110.04510085879768</v>
      </c>
      <c r="AR14" s="38">
        <f t="shared" si="15"/>
        <v>-1.9871175922079E-3</v>
      </c>
      <c r="AS14" s="39"/>
      <c r="AT14" s="39"/>
      <c r="AU14" s="39"/>
      <c r="AV14" s="39" t="e">
        <f t="shared" si="16"/>
        <v>#DIV/0!</v>
      </c>
    </row>
    <row r="15" spans="1:48" ht="14.25" customHeight="1" x14ac:dyDescent="0.25">
      <c r="A15" s="23">
        <v>11</v>
      </c>
      <c r="B15" s="24">
        <v>23.204999999999998</v>
      </c>
      <c r="C15" s="24">
        <v>25.205300000000001</v>
      </c>
      <c r="D15" s="25">
        <f t="shared" si="0"/>
        <v>2.0003000000000029</v>
      </c>
      <c r="E15" s="24">
        <v>24.990100000000002</v>
      </c>
      <c r="F15" s="25">
        <f t="shared" si="1"/>
        <v>1.7851000000000035</v>
      </c>
      <c r="G15" s="26">
        <f t="shared" si="2"/>
        <v>892.41613757936352</v>
      </c>
      <c r="H15" s="26">
        <f t="shared" si="3"/>
        <v>89.241613757936349</v>
      </c>
      <c r="I15" s="26">
        <f t="shared" si="4"/>
        <v>0.89241613757936344</v>
      </c>
      <c r="J15" s="27">
        <f>AVERAGE(I15:I16)</f>
        <v>0.89342708099889623</v>
      </c>
      <c r="K15" s="28">
        <v>23.374700000000001</v>
      </c>
      <c r="L15" s="29">
        <f t="shared" si="5"/>
        <v>0.1697000000000024</v>
      </c>
      <c r="M15" s="30">
        <f t="shared" si="6"/>
        <v>84.837274408839761</v>
      </c>
      <c r="N15" s="30">
        <f t="shared" si="17"/>
        <v>95.064702257577778</v>
      </c>
      <c r="O15" s="26"/>
      <c r="P15" s="26"/>
      <c r="Q15" s="26"/>
      <c r="R15" s="26" t="e">
        <f t="shared" si="7"/>
        <v>#DIV/0!</v>
      </c>
      <c r="S15" s="31">
        <v>2.0059999999999998</v>
      </c>
      <c r="T15" s="31">
        <v>6.42</v>
      </c>
      <c r="U15" s="26">
        <f t="shared" si="8"/>
        <v>22.926221335992029</v>
      </c>
      <c r="V15" s="26">
        <f t="shared" si="9"/>
        <v>143.28888334995017</v>
      </c>
      <c r="W15" s="32">
        <f t="shared" si="10"/>
        <v>160.56285550664117</v>
      </c>
      <c r="X15" s="24">
        <v>0.53649999999999998</v>
      </c>
      <c r="Y15" s="24">
        <v>0.50190000000000001</v>
      </c>
      <c r="Z15" s="24">
        <v>0.72789999999999999</v>
      </c>
      <c r="AA15" s="93">
        <f t="shared" si="18"/>
        <v>380.28192867105014</v>
      </c>
      <c r="AB15" s="93">
        <f t="shared" si="19"/>
        <v>426.1262349003984</v>
      </c>
      <c r="AC15" s="17"/>
      <c r="AD15" s="17"/>
      <c r="AE15" s="17">
        <f t="shared" si="11"/>
        <v>0</v>
      </c>
      <c r="AF15" s="34">
        <f t="shared" si="12"/>
        <v>0.42612623490039847</v>
      </c>
      <c r="AG15" s="24">
        <v>0.56259999999999999</v>
      </c>
      <c r="AH15" s="24">
        <v>0.50070000000000003</v>
      </c>
      <c r="AI15" s="35">
        <v>0.68899999999999995</v>
      </c>
      <c r="AJ15" s="90">
        <f t="shared" si="20"/>
        <v>250.19932095066886</v>
      </c>
      <c r="AK15" s="90">
        <f t="shared" si="21"/>
        <v>280.36171738144793</v>
      </c>
      <c r="AL15" s="36"/>
      <c r="AM15" s="37"/>
      <c r="AN15" s="17"/>
      <c r="AO15" s="17"/>
      <c r="AP15" s="17">
        <f t="shared" si="13"/>
        <v>0</v>
      </c>
      <c r="AQ15" s="33">
        <f t="shared" si="14"/>
        <v>-112.93574196125425</v>
      </c>
      <c r="AR15" s="38">
        <f t="shared" si="15"/>
        <v>-2.0145344755536179E-3</v>
      </c>
      <c r="AS15" s="39"/>
      <c r="AT15" s="39"/>
      <c r="AU15" s="39"/>
      <c r="AV15" s="39" t="e">
        <f t="shared" si="16"/>
        <v>#DIV/0!</v>
      </c>
    </row>
    <row r="16" spans="1:48" x14ac:dyDescent="0.25">
      <c r="A16" s="23">
        <v>12</v>
      </c>
      <c r="B16" s="24">
        <v>19.311199999999999</v>
      </c>
      <c r="C16" s="24">
        <v>21.301500000000001</v>
      </c>
      <c r="D16" s="25">
        <f t="shared" si="0"/>
        <v>1.9903000000000013</v>
      </c>
      <c r="E16" s="24">
        <v>21.0914</v>
      </c>
      <c r="F16" s="25">
        <f t="shared" si="1"/>
        <v>1.7802000000000007</v>
      </c>
      <c r="G16" s="26">
        <f t="shared" si="2"/>
        <v>894.43802441842911</v>
      </c>
      <c r="H16" s="26">
        <f t="shared" si="3"/>
        <v>89.443802441842905</v>
      </c>
      <c r="I16" s="26">
        <f t="shared" si="4"/>
        <v>0.89443802441842901</v>
      </c>
      <c r="J16" s="27"/>
      <c r="K16" s="28">
        <v>19.440799999999999</v>
      </c>
      <c r="L16" s="29">
        <f t="shared" si="5"/>
        <v>0.12959999999999994</v>
      </c>
      <c r="M16" s="30">
        <f t="shared" si="6"/>
        <v>65.115811686680317</v>
      </c>
      <c r="N16" s="30">
        <f t="shared" si="17"/>
        <v>72.800808897876578</v>
      </c>
      <c r="O16" s="26"/>
      <c r="P16" s="26"/>
      <c r="Q16" s="26"/>
      <c r="R16" s="26" t="e">
        <f t="shared" si="7"/>
        <v>#DIV/0!</v>
      </c>
      <c r="S16" s="31">
        <v>2.0003000000000002</v>
      </c>
      <c r="T16" s="31">
        <v>6.57</v>
      </c>
      <c r="U16" s="26">
        <f t="shared" si="8"/>
        <v>25.16122581612758</v>
      </c>
      <c r="V16" s="26">
        <f t="shared" si="9"/>
        <v>157.25766135079738</v>
      </c>
      <c r="W16" s="32">
        <f t="shared" si="10"/>
        <v>175.81728085973046</v>
      </c>
      <c r="X16" s="24">
        <v>0.56340000000000001</v>
      </c>
      <c r="Y16" s="24">
        <v>0.50080000000000002</v>
      </c>
      <c r="Z16" s="24">
        <v>0.72660000000000002</v>
      </c>
      <c r="AA16" s="93">
        <f t="shared" si="18"/>
        <v>324.75359424920129</v>
      </c>
      <c r="AB16" s="93">
        <f t="shared" si="19"/>
        <v>363.08115865306456</v>
      </c>
      <c r="AC16" s="17"/>
      <c r="AD16" s="17"/>
      <c r="AE16" s="17">
        <f t="shared" si="11"/>
        <v>0</v>
      </c>
      <c r="AF16" s="34">
        <f t="shared" si="12"/>
        <v>0.36308115865306462</v>
      </c>
      <c r="AG16" s="24">
        <v>0.5746</v>
      </c>
      <c r="AH16" s="24">
        <v>0.50039999999999996</v>
      </c>
      <c r="AI16" s="35">
        <v>0.68130000000000002</v>
      </c>
      <c r="AJ16" s="90">
        <f t="shared" si="20"/>
        <v>210.93285371702649</v>
      </c>
      <c r="AK16" s="90">
        <f t="shared" si="21"/>
        <v>235.82724342938883</v>
      </c>
      <c r="AL16" s="36"/>
      <c r="AM16" s="37"/>
      <c r="AN16" s="17"/>
      <c r="AO16" s="17"/>
      <c r="AP16" s="17">
        <f t="shared" si="13"/>
        <v>0</v>
      </c>
      <c r="AQ16" s="33">
        <f t="shared" si="14"/>
        <v>-115.41376099120706</v>
      </c>
      <c r="AR16" s="38">
        <f t="shared" si="15"/>
        <v>-2.0540832899347311E-3</v>
      </c>
      <c r="AS16" s="39"/>
      <c r="AT16" s="39"/>
      <c r="AU16" s="39"/>
      <c r="AV16" s="39" t="e">
        <f t="shared" si="16"/>
        <v>#DIV/0!</v>
      </c>
    </row>
    <row r="17" spans="1:48" ht="14.25" customHeight="1" x14ac:dyDescent="0.25">
      <c r="A17" s="23">
        <v>13</v>
      </c>
      <c r="B17" s="24">
        <v>22.510100000000001</v>
      </c>
      <c r="C17" s="24">
        <v>24.5501</v>
      </c>
      <c r="D17" s="25">
        <f t="shared" si="0"/>
        <v>2.0399999999999991</v>
      </c>
      <c r="E17" s="24">
        <v>24.3293</v>
      </c>
      <c r="F17" s="25">
        <f t="shared" si="1"/>
        <v>1.8191999999999986</v>
      </c>
      <c r="G17" s="26">
        <f t="shared" si="2"/>
        <v>891.76470588235259</v>
      </c>
      <c r="H17" s="26">
        <f t="shared" si="3"/>
        <v>89.176470588235262</v>
      </c>
      <c r="I17" s="26">
        <f t="shared" si="4"/>
        <v>0.89176470588235257</v>
      </c>
      <c r="J17" s="27">
        <f>AVERAGE(I17:I18)</f>
        <v>0.88465888227950318</v>
      </c>
      <c r="K17" s="28">
        <v>22.682400000000001</v>
      </c>
      <c r="L17" s="29">
        <f t="shared" si="5"/>
        <v>0.1722999999999999</v>
      </c>
      <c r="M17" s="30">
        <f t="shared" si="6"/>
        <v>84.460784313725469</v>
      </c>
      <c r="N17" s="30">
        <f t="shared" si="17"/>
        <v>94.711961301671067</v>
      </c>
      <c r="O17" s="26"/>
      <c r="P17" s="26"/>
      <c r="Q17" s="26"/>
      <c r="R17" s="26" t="e">
        <f t="shared" si="7"/>
        <v>#DIV/0!</v>
      </c>
      <c r="S17" s="31">
        <v>2.0036</v>
      </c>
      <c r="T17" s="31">
        <v>7.19</v>
      </c>
      <c r="U17" s="26">
        <f t="shared" ref="U17:U38" si="22">((T17*0.014*50*0.01)/S17)*1000</f>
        <v>25.119784388101422</v>
      </c>
      <c r="V17" s="26">
        <f t="shared" si="9"/>
        <v>156.99865242563388</v>
      </c>
      <c r="W17" s="32">
        <f t="shared" si="10"/>
        <v>176.05389783877158</v>
      </c>
      <c r="X17" s="24">
        <v>0.5605</v>
      </c>
      <c r="Y17" s="24">
        <v>0.50129999999999997</v>
      </c>
      <c r="Z17" s="24">
        <v>0.74819999999999998</v>
      </c>
      <c r="AA17" s="93">
        <f t="shared" si="18"/>
        <v>373.30839816477169</v>
      </c>
      <c r="AB17" s="93">
        <f t="shared" si="19"/>
        <v>418.61759688661743</v>
      </c>
      <c r="AC17" s="17"/>
      <c r="AD17" s="17"/>
      <c r="AE17" s="17">
        <f t="shared" si="11"/>
        <v>0</v>
      </c>
      <c r="AF17" s="34">
        <f t="shared" si="12"/>
        <v>0.41861759688661743</v>
      </c>
      <c r="AG17" s="24">
        <v>0.54669999999999996</v>
      </c>
      <c r="AH17" s="24">
        <v>0.50029999999999997</v>
      </c>
      <c r="AI17" s="35">
        <v>0.67190000000000005</v>
      </c>
      <c r="AJ17" s="90">
        <f t="shared" si="20"/>
        <v>248.06436138317025</v>
      </c>
      <c r="AK17" s="90">
        <f t="shared" si="21"/>
        <v>278.17243690724905</v>
      </c>
      <c r="AL17" s="36"/>
      <c r="AM17" s="37"/>
      <c r="AN17" s="17"/>
      <c r="AO17" s="17"/>
      <c r="AP17" s="17">
        <f t="shared" si="13"/>
        <v>0</v>
      </c>
      <c r="AQ17" s="33">
        <f t="shared" si="14"/>
        <v>-109.8317349590246</v>
      </c>
      <c r="AR17" s="38">
        <f t="shared" si="15"/>
        <v>-1.9605967290338205E-3</v>
      </c>
      <c r="AS17" s="39"/>
      <c r="AT17" s="39"/>
      <c r="AU17" s="39"/>
      <c r="AV17" s="39" t="e">
        <f t="shared" si="16"/>
        <v>#DIV/0!</v>
      </c>
    </row>
    <row r="18" spans="1:48" x14ac:dyDescent="0.25">
      <c r="A18" s="23">
        <v>14</v>
      </c>
      <c r="B18" s="24">
        <v>23.898700000000002</v>
      </c>
      <c r="C18" s="24">
        <v>25.901199999999999</v>
      </c>
      <c r="D18" s="25">
        <f t="shared" si="0"/>
        <v>2.0024999999999977</v>
      </c>
      <c r="E18" s="24">
        <v>25.655999999999999</v>
      </c>
      <c r="F18" s="25">
        <f t="shared" si="1"/>
        <v>1.7572999999999972</v>
      </c>
      <c r="G18" s="26">
        <f t="shared" si="2"/>
        <v>877.55305867665379</v>
      </c>
      <c r="H18" s="26">
        <f t="shared" si="3"/>
        <v>87.755305867665385</v>
      </c>
      <c r="I18" s="26">
        <f t="shared" si="4"/>
        <v>0.8775530586766539</v>
      </c>
      <c r="J18" s="27"/>
      <c r="K18" s="28">
        <v>24.045500000000001</v>
      </c>
      <c r="L18" s="29">
        <f t="shared" si="5"/>
        <v>0.14679999999999893</v>
      </c>
      <c r="M18" s="30">
        <f t="shared" si="6"/>
        <v>73.308364544319147</v>
      </c>
      <c r="N18" s="30">
        <f t="shared" si="17"/>
        <v>83.537244636658031</v>
      </c>
      <c r="O18" s="26"/>
      <c r="P18" s="26"/>
      <c r="Q18" s="26"/>
      <c r="R18" s="26" t="e">
        <f t="shared" si="7"/>
        <v>#DIV/0!</v>
      </c>
      <c r="S18" s="31">
        <v>2.0084</v>
      </c>
      <c r="T18" s="31">
        <v>6.27</v>
      </c>
      <c r="U18" s="26">
        <f t="shared" si="22"/>
        <v>21.853216490738898</v>
      </c>
      <c r="V18" s="26">
        <f t="shared" si="9"/>
        <v>136.5826030671181</v>
      </c>
      <c r="W18" s="32">
        <f t="shared" si="10"/>
        <v>155.64027920213061</v>
      </c>
      <c r="X18" s="24">
        <v>0.56110000000000004</v>
      </c>
      <c r="Y18" s="24">
        <v>0.50029999999999997</v>
      </c>
      <c r="Z18" s="24">
        <v>0.71709999999999996</v>
      </c>
      <c r="AA18" s="93">
        <f t="shared" si="18"/>
        <v>310.69138516889853</v>
      </c>
      <c r="AB18" s="93">
        <f t="shared" si="19"/>
        <v>354.04284914398198</v>
      </c>
      <c r="AC18" s="29"/>
      <c r="AD18" s="29"/>
      <c r="AE18" s="17">
        <f t="shared" si="11"/>
        <v>0</v>
      </c>
      <c r="AF18" s="34">
        <f t="shared" si="12"/>
        <v>0.35404284914398204</v>
      </c>
      <c r="AG18" s="24">
        <v>0.54110000000000003</v>
      </c>
      <c r="AH18" s="24">
        <v>0.50009999999999999</v>
      </c>
      <c r="AI18" s="31">
        <v>0.66690000000000005</v>
      </c>
      <c r="AJ18" s="90">
        <f t="shared" si="20"/>
        <v>249.3857228554289</v>
      </c>
      <c r="AK18" s="90">
        <f t="shared" si="21"/>
        <v>284.18307062994171</v>
      </c>
      <c r="AL18" s="36"/>
      <c r="AM18" s="37"/>
      <c r="AN18" s="29"/>
      <c r="AO18" s="29"/>
      <c r="AP18" s="17">
        <f t="shared" si="13"/>
        <v>0</v>
      </c>
      <c r="AQ18" s="33">
        <f t="shared" si="14"/>
        <v>-108.75017196560688</v>
      </c>
      <c r="AR18" s="38">
        <f t="shared" si="15"/>
        <v>-1.9727283132686619E-3</v>
      </c>
      <c r="AS18" s="39"/>
      <c r="AT18" s="39"/>
      <c r="AU18" s="39"/>
      <c r="AV18" s="39" t="e">
        <f t="shared" si="16"/>
        <v>#DIV/0!</v>
      </c>
    </row>
    <row r="19" spans="1:48" ht="14.25" customHeight="1" x14ac:dyDescent="0.25">
      <c r="A19" s="23">
        <v>15</v>
      </c>
      <c r="B19" s="24">
        <v>23.555700000000002</v>
      </c>
      <c r="C19" s="24">
        <v>25.537700000000001</v>
      </c>
      <c r="D19" s="25">
        <f t="shared" si="0"/>
        <v>1.9819999999999993</v>
      </c>
      <c r="E19" s="24">
        <v>25.319099999999999</v>
      </c>
      <c r="F19" s="25">
        <f t="shared" si="1"/>
        <v>1.7633999999999972</v>
      </c>
      <c r="G19" s="26">
        <f t="shared" si="2"/>
        <v>889.70736629666897</v>
      </c>
      <c r="H19" s="26">
        <f t="shared" si="3"/>
        <v>88.970736629666902</v>
      </c>
      <c r="I19" s="26">
        <f t="shared" si="4"/>
        <v>0.88970736629666902</v>
      </c>
      <c r="J19" s="27">
        <f>AVERAGE(I19:I20)</f>
        <v>0.88529163935271371</v>
      </c>
      <c r="K19" s="28">
        <v>23.7224</v>
      </c>
      <c r="L19" s="29">
        <f t="shared" si="5"/>
        <v>0.16669999999999874</v>
      </c>
      <c r="M19" s="30">
        <f t="shared" si="6"/>
        <v>84.106962663975168</v>
      </c>
      <c r="N19" s="30">
        <f t="shared" si="17"/>
        <v>94.53328796642792</v>
      </c>
      <c r="O19" s="26"/>
      <c r="P19" s="26"/>
      <c r="Q19" s="26"/>
      <c r="R19" s="26" t="e">
        <f t="shared" si="7"/>
        <v>#DIV/0!</v>
      </c>
      <c r="S19" s="31">
        <v>2.0009999999999999</v>
      </c>
      <c r="T19" s="31">
        <v>6.87</v>
      </c>
      <c r="U19" s="26">
        <f t="shared" si="22"/>
        <v>24.032983508245881</v>
      </c>
      <c r="V19" s="26">
        <f t="shared" si="9"/>
        <v>150.20614692653675</v>
      </c>
      <c r="W19" s="32">
        <f t="shared" si="10"/>
        <v>168.82646206668718</v>
      </c>
      <c r="X19" s="24">
        <v>0.5766</v>
      </c>
      <c r="Y19" s="24">
        <v>0.50039999999999996</v>
      </c>
      <c r="Z19" s="24">
        <v>0.76</v>
      </c>
      <c r="AA19" s="93">
        <f t="shared" si="18"/>
        <v>365.35451638689068</v>
      </c>
      <c r="AB19" s="93">
        <f t="shared" si="19"/>
        <v>410.64571366610994</v>
      </c>
      <c r="AC19" s="29"/>
      <c r="AD19" s="29"/>
      <c r="AE19" s="17">
        <f t="shared" si="11"/>
        <v>0</v>
      </c>
      <c r="AF19" s="34">
        <f t="shared" si="12"/>
        <v>0.4106457136661098</v>
      </c>
      <c r="AG19" s="24">
        <v>0.57279999999999998</v>
      </c>
      <c r="AH19" s="24">
        <v>0.50149999999999995</v>
      </c>
      <c r="AI19" s="31">
        <v>0.72219999999999995</v>
      </c>
      <c r="AJ19" s="97">
        <f t="shared" si="20"/>
        <v>295.62193419740782</v>
      </c>
      <c r="AK19" s="90">
        <f t="shared" si="21"/>
        <v>332.26872721972495</v>
      </c>
      <c r="AL19" s="98"/>
      <c r="AM19" s="37"/>
      <c r="AN19" s="29"/>
      <c r="AO19" s="29"/>
      <c r="AP19" s="17">
        <f t="shared" si="13"/>
        <v>0</v>
      </c>
      <c r="AQ19" s="33">
        <f t="shared" si="14"/>
        <v>-114.79985643070789</v>
      </c>
      <c r="AR19" s="38">
        <f t="shared" si="15"/>
        <v>-2.0540209472523822E-3</v>
      </c>
      <c r="AS19" s="39"/>
      <c r="AT19" s="39"/>
      <c r="AU19" s="39"/>
      <c r="AV19" s="39" t="e">
        <f t="shared" si="16"/>
        <v>#DIV/0!</v>
      </c>
    </row>
    <row r="20" spans="1:48" x14ac:dyDescent="0.25">
      <c r="A20" s="23">
        <v>16</v>
      </c>
      <c r="B20" s="24">
        <v>22.772300000000001</v>
      </c>
      <c r="C20" s="24">
        <v>24.827300000000001</v>
      </c>
      <c r="D20" s="25">
        <f t="shared" si="0"/>
        <v>2.0549999999999997</v>
      </c>
      <c r="E20" s="24">
        <v>24.5825</v>
      </c>
      <c r="F20" s="25">
        <f t="shared" si="1"/>
        <v>1.8101999999999983</v>
      </c>
      <c r="G20" s="26">
        <f t="shared" si="2"/>
        <v>880.87591240875838</v>
      </c>
      <c r="H20" s="26">
        <f t="shared" si="3"/>
        <v>88.087591240875838</v>
      </c>
      <c r="I20" s="26">
        <f t="shared" si="4"/>
        <v>0.8808759124087584</v>
      </c>
      <c r="J20" s="27"/>
      <c r="K20" s="28">
        <v>22.9359</v>
      </c>
      <c r="L20" s="29">
        <f t="shared" si="5"/>
        <v>0.16359999999999886</v>
      </c>
      <c r="M20" s="30">
        <f t="shared" si="6"/>
        <v>79.610705596106513</v>
      </c>
      <c r="N20" s="30">
        <f t="shared" si="17"/>
        <v>90.376753949839255</v>
      </c>
      <c r="S20" s="31">
        <v>2.0044</v>
      </c>
      <c r="T20" s="31">
        <v>7.78</v>
      </c>
      <c r="U20" s="26">
        <f t="shared" si="22"/>
        <v>27.170225503891441</v>
      </c>
      <c r="V20" s="26">
        <f t="shared" si="9"/>
        <v>169.81390939932152</v>
      </c>
      <c r="W20" s="32">
        <f t="shared" si="10"/>
        <v>192.77846857563034</v>
      </c>
      <c r="X20" s="24">
        <v>0.54849999999999999</v>
      </c>
      <c r="Y20" s="24">
        <v>0.50119999999999998</v>
      </c>
      <c r="Z20" s="24">
        <v>0.67979999999999996</v>
      </c>
      <c r="AA20" s="93">
        <f t="shared" si="18"/>
        <v>260.87689545091786</v>
      </c>
      <c r="AB20" s="93">
        <f t="shared" si="19"/>
        <v>296.15623696367066</v>
      </c>
      <c r="AC20" s="29"/>
      <c r="AD20" s="29"/>
      <c r="AE20" s="17">
        <f t="shared" si="11"/>
        <v>0</v>
      </c>
      <c r="AF20" s="34">
        <f t="shared" si="12"/>
        <v>0.2961562369636706</v>
      </c>
      <c r="AG20" s="24">
        <v>0.57420000000000004</v>
      </c>
      <c r="AH20" s="24">
        <v>0.501</v>
      </c>
      <c r="AI20" s="31">
        <v>0.71779999999999999</v>
      </c>
      <c r="AJ20" s="97">
        <f t="shared" si="20"/>
        <v>284.33453093812358</v>
      </c>
      <c r="AK20" s="90">
        <f t="shared" si="21"/>
        <v>322.78613472425388</v>
      </c>
      <c r="AL20" s="89"/>
      <c r="AM20" s="40"/>
      <c r="AR20" s="40"/>
      <c r="AS20" s="39"/>
      <c r="AT20" s="39"/>
      <c r="AU20" s="39"/>
      <c r="AV20" s="39" t="e">
        <f t="shared" si="16"/>
        <v>#DIV/0!</v>
      </c>
    </row>
    <row r="21" spans="1:48" ht="15.75" customHeight="1" x14ac:dyDescent="0.25">
      <c r="A21" s="23">
        <v>17</v>
      </c>
      <c r="B21" s="24">
        <v>22.9468</v>
      </c>
      <c r="C21" s="24">
        <v>24.944800000000001</v>
      </c>
      <c r="D21" s="25">
        <f t="shared" si="0"/>
        <v>1.9980000000000011</v>
      </c>
      <c r="E21" s="24">
        <v>24.705300000000001</v>
      </c>
      <c r="F21" s="25">
        <f t="shared" si="1"/>
        <v>1.7585000000000015</v>
      </c>
      <c r="G21" s="26">
        <f t="shared" si="2"/>
        <v>880.1301301301304</v>
      </c>
      <c r="H21" s="26">
        <f t="shared" si="3"/>
        <v>88.013013013013037</v>
      </c>
      <c r="I21" s="26">
        <f t="shared" si="4"/>
        <v>0.88013013013013042</v>
      </c>
      <c r="J21" s="27">
        <f>AVERAGE(I21:I22)</f>
        <v>0.88191738045930834</v>
      </c>
      <c r="K21" s="28">
        <v>23.068899999999999</v>
      </c>
      <c r="L21" s="29">
        <f t="shared" si="5"/>
        <v>0.12209999999999965</v>
      </c>
      <c r="M21" s="30">
        <f t="shared" si="6"/>
        <v>61.111111111110901</v>
      </c>
      <c r="N21" s="30">
        <f t="shared" si="17"/>
        <v>69.434176855274117</v>
      </c>
      <c r="S21" s="31">
        <v>2.0097</v>
      </c>
      <c r="T21" s="31">
        <v>5.49</v>
      </c>
      <c r="U21" s="26">
        <f t="shared" si="22"/>
        <v>19.122257053291534</v>
      </c>
      <c r="V21" s="26">
        <f t="shared" si="9"/>
        <v>119.51410658307209</v>
      </c>
      <c r="W21" s="32">
        <f t="shared" si="10"/>
        <v>135.79140457945863</v>
      </c>
      <c r="X21" s="24">
        <v>0.55369999999999997</v>
      </c>
      <c r="Y21" s="24">
        <v>0.50019999999999998</v>
      </c>
      <c r="Z21" s="24">
        <v>0.66710000000000003</v>
      </c>
      <c r="AA21" s="93">
        <f t="shared" si="18"/>
        <v>225.60235905637759</v>
      </c>
      <c r="AB21" s="93">
        <f t="shared" si="19"/>
        <v>256.32841250761578</v>
      </c>
      <c r="AC21" s="29"/>
      <c r="AD21" s="29"/>
      <c r="AE21" s="17">
        <f t="shared" si="11"/>
        <v>0</v>
      </c>
      <c r="AF21" s="34">
        <f t="shared" si="12"/>
        <v>0.25632841250761579</v>
      </c>
      <c r="AG21" s="24">
        <v>0.58130000000000004</v>
      </c>
      <c r="AH21" s="24">
        <v>0.50119999999999998</v>
      </c>
      <c r="AI21" s="31">
        <v>0.66100000000000003</v>
      </c>
      <c r="AJ21" s="97">
        <f t="shared" si="20"/>
        <v>156.69872306464481</v>
      </c>
      <c r="AK21" s="90">
        <f t="shared" si="21"/>
        <v>178.04040300435614</v>
      </c>
      <c r="AL21" s="89"/>
      <c r="AM21" s="40"/>
      <c r="AR21" s="40"/>
      <c r="AS21" s="39"/>
      <c r="AT21" s="39"/>
      <c r="AU21" s="39"/>
      <c r="AV21" s="39" t="e">
        <f t="shared" si="16"/>
        <v>#DIV/0!</v>
      </c>
    </row>
    <row r="22" spans="1:48" ht="15.75" customHeight="1" x14ac:dyDescent="0.25">
      <c r="A22" s="23">
        <v>18</v>
      </c>
      <c r="B22" s="24">
        <v>23.6982</v>
      </c>
      <c r="C22" s="24">
        <v>25.695699999999999</v>
      </c>
      <c r="D22" s="25">
        <f t="shared" si="0"/>
        <v>1.9974999999999987</v>
      </c>
      <c r="E22" s="24">
        <v>25.4634</v>
      </c>
      <c r="F22" s="25">
        <f t="shared" si="1"/>
        <v>1.7652000000000001</v>
      </c>
      <c r="G22" s="26">
        <f t="shared" si="2"/>
        <v>883.70463078848627</v>
      </c>
      <c r="H22" s="26">
        <f t="shared" si="3"/>
        <v>88.37046307884863</v>
      </c>
      <c r="I22" s="26">
        <f t="shared" si="4"/>
        <v>0.88370463078848627</v>
      </c>
      <c r="J22" s="27"/>
      <c r="K22" s="28">
        <v>23.822199999999999</v>
      </c>
      <c r="L22" s="29">
        <f t="shared" si="5"/>
        <v>0.12399999999999878</v>
      </c>
      <c r="M22" s="30">
        <f t="shared" si="6"/>
        <v>62.077596996244729</v>
      </c>
      <c r="N22" s="30">
        <f t="shared" si="17"/>
        <v>70.246997507363886</v>
      </c>
      <c r="S22" s="31">
        <v>2.0057</v>
      </c>
      <c r="T22" s="31">
        <v>6.23</v>
      </c>
      <c r="U22" s="26">
        <f t="shared" si="22"/>
        <v>21.743032357780333</v>
      </c>
      <c r="V22" s="26">
        <f t="shared" si="9"/>
        <v>135.89395223612709</v>
      </c>
      <c r="W22" s="32">
        <f t="shared" si="10"/>
        <v>153.77757171519582</v>
      </c>
      <c r="X22" s="24">
        <v>0.5605</v>
      </c>
      <c r="Y22" s="24">
        <v>0.50109999999999999</v>
      </c>
      <c r="Z22" s="24">
        <v>0.67879999999999996</v>
      </c>
      <c r="AA22" s="93">
        <f t="shared" si="18"/>
        <v>234.96208341648372</v>
      </c>
      <c r="AB22" s="93">
        <f t="shared" si="19"/>
        <v>265.88305099956148</v>
      </c>
      <c r="AC22" s="29"/>
      <c r="AD22" s="29"/>
      <c r="AE22" s="17">
        <f t="shared" si="11"/>
        <v>0</v>
      </c>
      <c r="AF22" s="34">
        <f t="shared" si="12"/>
        <v>0.26588305099956144</v>
      </c>
      <c r="AG22" s="24">
        <v>0.55330000000000001</v>
      </c>
      <c r="AH22" s="24">
        <v>0.50119999999999998</v>
      </c>
      <c r="AI22" s="31">
        <v>0.65529999999999999</v>
      </c>
      <c r="AJ22" s="97">
        <f t="shared" si="20"/>
        <v>201.30367118914612</v>
      </c>
      <c r="AK22" s="90">
        <f t="shared" si="21"/>
        <v>227.79519782478985</v>
      </c>
      <c r="AL22" s="89"/>
      <c r="AM22" s="40"/>
      <c r="AR22" s="40"/>
      <c r="AS22" s="39"/>
      <c r="AT22" s="39"/>
      <c r="AU22" s="39"/>
      <c r="AV22" s="39" t="e">
        <f t="shared" si="16"/>
        <v>#DIV/0!</v>
      </c>
    </row>
    <row r="23" spans="1:48" ht="15.75" customHeight="1" x14ac:dyDescent="0.25">
      <c r="A23" s="23">
        <v>19</v>
      </c>
      <c r="B23" s="24">
        <v>23.381399999999999</v>
      </c>
      <c r="C23" s="24">
        <v>25.408899999999999</v>
      </c>
      <c r="D23" s="25">
        <f t="shared" si="0"/>
        <v>2.0274999999999999</v>
      </c>
      <c r="E23" s="24">
        <v>25.174700000000001</v>
      </c>
      <c r="F23" s="25">
        <f t="shared" si="1"/>
        <v>1.7933000000000021</v>
      </c>
      <c r="G23" s="26">
        <f t="shared" si="2"/>
        <v>884.4882860665856</v>
      </c>
      <c r="H23" s="26">
        <f t="shared" si="3"/>
        <v>88.448828606658566</v>
      </c>
      <c r="I23" s="26">
        <f t="shared" si="4"/>
        <v>0.88448828606658569</v>
      </c>
      <c r="J23" s="27">
        <f>AVERAGE(I23:I24)</f>
        <v>0.8838029007005116</v>
      </c>
      <c r="K23" s="28">
        <v>23.518599999999999</v>
      </c>
      <c r="L23" s="29">
        <f t="shared" si="5"/>
        <v>0.13719999999999999</v>
      </c>
      <c r="M23" s="30">
        <f t="shared" si="6"/>
        <v>67.669543773119614</v>
      </c>
      <c r="N23" s="30">
        <f t="shared" si="17"/>
        <v>76.506998271343249</v>
      </c>
      <c r="S23" s="31">
        <v>2.0059</v>
      </c>
      <c r="T23" s="31">
        <v>6.28</v>
      </c>
      <c r="U23" s="26">
        <f t="shared" si="22"/>
        <v>21.915349718330926</v>
      </c>
      <c r="V23" s="26">
        <f t="shared" si="9"/>
        <v>136.97093573956829</v>
      </c>
      <c r="W23" s="32">
        <f t="shared" si="10"/>
        <v>154.85895957841652</v>
      </c>
      <c r="X23" s="24">
        <v>0.57430000000000003</v>
      </c>
      <c r="Y23" s="24">
        <v>0.50039999999999996</v>
      </c>
      <c r="Z23" s="24">
        <v>0.69169999999999998</v>
      </c>
      <c r="AA23" s="93">
        <f t="shared" si="18"/>
        <v>233.4646282973622</v>
      </c>
      <c r="AB23" s="93">
        <f t="shared" si="19"/>
        <v>263.95446042095642</v>
      </c>
      <c r="AC23" s="29"/>
      <c r="AD23" s="29"/>
      <c r="AE23" s="17">
        <f t="shared" si="11"/>
        <v>0</v>
      </c>
      <c r="AF23" s="34">
        <f t="shared" si="12"/>
        <v>0.26395446042095644</v>
      </c>
      <c r="AG23" s="24">
        <v>0.56040000000000001</v>
      </c>
      <c r="AH23" s="24">
        <v>0.50009999999999999</v>
      </c>
      <c r="AI23" s="31">
        <v>0.67149999999999999</v>
      </c>
      <c r="AJ23" s="97">
        <f t="shared" si="20"/>
        <v>219.9144171165766</v>
      </c>
      <c r="AK23" s="90">
        <f t="shared" si="21"/>
        <v>248.63462928894134</v>
      </c>
      <c r="AL23" s="89"/>
      <c r="AM23" s="40"/>
      <c r="AR23" s="40"/>
      <c r="AS23" s="39"/>
      <c r="AT23" s="39"/>
      <c r="AU23" s="39"/>
      <c r="AV23" s="39" t="e">
        <f t="shared" si="16"/>
        <v>#DIV/0!</v>
      </c>
    </row>
    <row r="24" spans="1:48" ht="15.75" customHeight="1" x14ac:dyDescent="0.25">
      <c r="A24" s="23">
        <v>20</v>
      </c>
      <c r="B24" s="24">
        <v>24.873000000000001</v>
      </c>
      <c r="C24" s="24">
        <v>26.927199999999999</v>
      </c>
      <c r="D24" s="25">
        <f t="shared" si="0"/>
        <v>2.054199999999998</v>
      </c>
      <c r="E24" s="24">
        <v>26.687100000000001</v>
      </c>
      <c r="F24" s="25">
        <f t="shared" si="1"/>
        <v>1.8140999999999998</v>
      </c>
      <c r="G24" s="26">
        <f t="shared" si="2"/>
        <v>883.11751533443748</v>
      </c>
      <c r="H24" s="26">
        <f t="shared" si="3"/>
        <v>88.311751533443754</v>
      </c>
      <c r="I24" s="26">
        <f t="shared" si="4"/>
        <v>0.8831175153344375</v>
      </c>
      <c r="J24" s="27"/>
      <c r="K24" s="28">
        <v>24.9999</v>
      </c>
      <c r="L24" s="29">
        <f t="shared" si="5"/>
        <v>0.12689999999999912</v>
      </c>
      <c r="M24" s="30">
        <f t="shared" si="6"/>
        <v>61.775873819491409</v>
      </c>
      <c r="N24" s="30">
        <f t="shared" si="17"/>
        <v>69.952042335041696</v>
      </c>
      <c r="S24" s="31">
        <v>2.0030999999999999</v>
      </c>
      <c r="T24" s="31">
        <v>5.72</v>
      </c>
      <c r="U24" s="26">
        <f t="shared" si="22"/>
        <v>19.9890170236134</v>
      </c>
      <c r="V24" s="26">
        <f t="shared" si="9"/>
        <v>124.93135639758376</v>
      </c>
      <c r="W24" s="32">
        <f t="shared" si="10"/>
        <v>141.46628758718722</v>
      </c>
      <c r="X24" s="24">
        <v>0.57369999999999999</v>
      </c>
      <c r="Y24" s="24">
        <v>0.5</v>
      </c>
      <c r="Z24" s="24">
        <v>0.68210000000000004</v>
      </c>
      <c r="AA24" s="93">
        <f t="shared" si="18"/>
        <v>215.65260000000029</v>
      </c>
      <c r="AB24" s="93">
        <f t="shared" si="19"/>
        <v>244.19468106499102</v>
      </c>
      <c r="AC24" s="29"/>
      <c r="AD24" s="29"/>
      <c r="AE24" s="17">
        <f t="shared" si="11"/>
        <v>0</v>
      </c>
      <c r="AF24" s="34">
        <f t="shared" si="12"/>
        <v>0.24419468106499104</v>
      </c>
      <c r="AG24" s="24">
        <v>0.5706</v>
      </c>
      <c r="AH24" s="24">
        <v>0.50109999999999999</v>
      </c>
      <c r="AI24" s="31">
        <v>0.69510000000000005</v>
      </c>
      <c r="AJ24" s="97">
        <f t="shared" si="20"/>
        <v>246.17601277190204</v>
      </c>
      <c r="AK24" s="90">
        <f t="shared" si="21"/>
        <v>278.75793254839351</v>
      </c>
      <c r="AL24" s="89"/>
      <c r="AM24" s="40"/>
      <c r="AR24" s="40"/>
      <c r="AS24" s="39"/>
      <c r="AT24" s="39"/>
      <c r="AU24" s="39"/>
      <c r="AV24" s="39" t="e">
        <f t="shared" si="16"/>
        <v>#DIV/0!</v>
      </c>
    </row>
    <row r="25" spans="1:48" ht="15.75" customHeight="1" x14ac:dyDescent="0.25">
      <c r="A25" s="23">
        <v>21</v>
      </c>
      <c r="B25" s="24">
        <v>22.857900000000001</v>
      </c>
      <c r="C25" s="24">
        <v>24.858499999999999</v>
      </c>
      <c r="D25" s="25">
        <f t="shared" si="0"/>
        <v>2.0005999999999986</v>
      </c>
      <c r="E25" s="24">
        <v>24.633600000000001</v>
      </c>
      <c r="F25" s="25">
        <f t="shared" si="1"/>
        <v>1.7757000000000005</v>
      </c>
      <c r="G25" s="26">
        <f t="shared" si="2"/>
        <v>887.5837248825361</v>
      </c>
      <c r="H25" s="26">
        <f t="shared" si="3"/>
        <v>88.758372488253613</v>
      </c>
      <c r="I25" s="26">
        <f t="shared" si="4"/>
        <v>0.88758372488253612</v>
      </c>
      <c r="J25" s="27">
        <f>AVERAGE(I25:I26)</f>
        <v>0.88751546698001538</v>
      </c>
      <c r="K25" s="28">
        <v>22.997</v>
      </c>
      <c r="L25" s="29">
        <f t="shared" si="5"/>
        <v>0.13909999999999911</v>
      </c>
      <c r="M25" s="30">
        <f t="shared" si="6"/>
        <v>69.529141257622314</v>
      </c>
      <c r="N25" s="30">
        <f t="shared" si="17"/>
        <v>78.335304387001784</v>
      </c>
      <c r="S25" s="31">
        <v>2.0065</v>
      </c>
      <c r="T25" s="31">
        <v>6.42</v>
      </c>
      <c r="U25" s="26">
        <f t="shared" si="22"/>
        <v>22.397209070520809</v>
      </c>
      <c r="V25" s="26">
        <f t="shared" si="9"/>
        <v>139.98255669075505</v>
      </c>
      <c r="W25" s="32">
        <f t="shared" si="10"/>
        <v>157.71194622713537</v>
      </c>
      <c r="X25" s="24">
        <v>0.52380000000000004</v>
      </c>
      <c r="Y25" s="24">
        <v>0.50029999999999997</v>
      </c>
      <c r="Z25" s="24">
        <v>0.68179999999999996</v>
      </c>
      <c r="AA25" s="93">
        <f t="shared" si="18"/>
        <v>314.76354187487499</v>
      </c>
      <c r="AB25" s="93">
        <f t="shared" si="19"/>
        <v>354.62969075568748</v>
      </c>
      <c r="AC25" s="29"/>
      <c r="AD25" s="29"/>
      <c r="AE25" s="17">
        <f t="shared" si="11"/>
        <v>0</v>
      </c>
      <c r="AF25" s="34">
        <f t="shared" si="12"/>
        <v>0.35462969075568745</v>
      </c>
      <c r="AG25" s="24">
        <v>0.57069999999999999</v>
      </c>
      <c r="AH25" s="24">
        <v>0.50080000000000002</v>
      </c>
      <c r="AI25" s="31">
        <v>0.58330000000000004</v>
      </c>
      <c r="AJ25" s="97">
        <f t="shared" si="20"/>
        <v>22.880591054313292</v>
      </c>
      <c r="AK25" s="90">
        <f t="shared" si="21"/>
        <v>25.778515775896338</v>
      </c>
      <c r="AL25" s="89"/>
      <c r="AM25" s="40"/>
      <c r="AR25" s="40"/>
      <c r="AS25" s="39"/>
      <c r="AT25" s="39"/>
      <c r="AU25" s="39"/>
      <c r="AV25" s="39" t="e">
        <f t="shared" si="16"/>
        <v>#DIV/0!</v>
      </c>
    </row>
    <row r="26" spans="1:48" ht="15.75" customHeight="1" x14ac:dyDescent="0.25">
      <c r="A26" s="23">
        <v>22</v>
      </c>
      <c r="B26" s="24">
        <v>22.979600000000001</v>
      </c>
      <c r="C26" s="24">
        <v>24.944900000000001</v>
      </c>
      <c r="D26" s="25">
        <f t="shared" si="0"/>
        <v>1.9652999999999992</v>
      </c>
      <c r="E26" s="24">
        <v>24.723700000000001</v>
      </c>
      <c r="F26" s="25">
        <f t="shared" si="1"/>
        <v>1.7440999999999995</v>
      </c>
      <c r="G26" s="26">
        <f t="shared" si="2"/>
        <v>887.44720907749468</v>
      </c>
      <c r="H26" s="26">
        <f t="shared" si="3"/>
        <v>88.744720907749468</v>
      </c>
      <c r="I26" s="26">
        <f t="shared" si="4"/>
        <v>0.88744720907749464</v>
      </c>
      <c r="J26" s="27"/>
      <c r="K26" s="28">
        <v>23.123699999999999</v>
      </c>
      <c r="L26" s="29">
        <f t="shared" si="5"/>
        <v>0.14409999999999812</v>
      </c>
      <c r="M26" s="30">
        <f t="shared" si="6"/>
        <v>73.322139113620395</v>
      </c>
      <c r="N26" s="30">
        <f t="shared" si="17"/>
        <v>82.621409322858852</v>
      </c>
      <c r="S26" s="31">
        <v>2.0059</v>
      </c>
      <c r="T26" s="31">
        <v>6.62</v>
      </c>
      <c r="U26" s="26">
        <f t="shared" si="22"/>
        <v>23.101849543845656</v>
      </c>
      <c r="V26" s="26">
        <f t="shared" si="9"/>
        <v>144.38655964903535</v>
      </c>
      <c r="W26" s="32">
        <f t="shared" si="10"/>
        <v>162.6987590609765</v>
      </c>
      <c r="X26" s="24">
        <v>0.56899999999999995</v>
      </c>
      <c r="Y26" s="24">
        <v>0.50019999999999998</v>
      </c>
      <c r="Z26" s="24">
        <v>0.73780000000000001</v>
      </c>
      <c r="AA26" s="93">
        <f t="shared" si="18"/>
        <v>336.32746901239534</v>
      </c>
      <c r="AB26" s="93">
        <f t="shared" si="19"/>
        <v>378.98307141222432</v>
      </c>
      <c r="AC26" s="29"/>
      <c r="AD26" s="29"/>
      <c r="AE26" s="17">
        <f t="shared" si="11"/>
        <v>0</v>
      </c>
      <c r="AF26" s="34">
        <f t="shared" si="12"/>
        <v>0.37898307141222431</v>
      </c>
      <c r="AG26" s="24">
        <v>0.55079999999999996</v>
      </c>
      <c r="AH26" s="24">
        <v>0.501</v>
      </c>
      <c r="AI26" s="31">
        <v>0.66110000000000002</v>
      </c>
      <c r="AJ26" s="97">
        <f t="shared" si="20"/>
        <v>217.96087824351304</v>
      </c>
      <c r="AK26" s="90">
        <f t="shared" si="21"/>
        <v>245.60433118053786</v>
      </c>
      <c r="AL26" s="89"/>
      <c r="AM26" s="40"/>
      <c r="AR26" s="40"/>
      <c r="AS26" s="39"/>
      <c r="AT26" s="39"/>
      <c r="AU26" s="39"/>
      <c r="AV26" s="39" t="e">
        <f t="shared" si="16"/>
        <v>#DIV/0!</v>
      </c>
    </row>
    <row r="27" spans="1:48" ht="15.75" customHeight="1" x14ac:dyDescent="0.25">
      <c r="A27" s="23">
        <v>23</v>
      </c>
      <c r="B27" s="24">
        <v>23.2013</v>
      </c>
      <c r="C27" s="24">
        <v>25.277000000000001</v>
      </c>
      <c r="D27" s="25">
        <f t="shared" si="0"/>
        <v>2.0757000000000012</v>
      </c>
      <c r="E27" s="24">
        <v>25.052800000000001</v>
      </c>
      <c r="F27" s="25">
        <f t="shared" si="1"/>
        <v>1.8515000000000015</v>
      </c>
      <c r="G27" s="26">
        <f t="shared" si="2"/>
        <v>891.98824492942163</v>
      </c>
      <c r="H27" s="26">
        <f t="shared" si="3"/>
        <v>89.198824492942165</v>
      </c>
      <c r="I27" s="26">
        <f t="shared" si="4"/>
        <v>0.89198824492942164</v>
      </c>
      <c r="J27" s="27">
        <f>AVERAGE(I27:I28)</f>
        <v>0.89128130950447448</v>
      </c>
      <c r="K27" s="28">
        <v>23.357099999999999</v>
      </c>
      <c r="L27" s="29">
        <f t="shared" si="5"/>
        <v>0.15579999999999927</v>
      </c>
      <c r="M27" s="30">
        <f t="shared" si="6"/>
        <v>75.059016235486425</v>
      </c>
      <c r="N27" s="30">
        <f t="shared" si="17"/>
        <v>84.147988117741903</v>
      </c>
      <c r="S27" s="31">
        <v>2.0024999999999999</v>
      </c>
      <c r="T27" s="31">
        <v>6.27</v>
      </c>
      <c r="U27" s="26">
        <f t="shared" si="22"/>
        <v>21.917602996254683</v>
      </c>
      <c r="V27" s="26">
        <f t="shared" si="9"/>
        <v>136.98501872659176</v>
      </c>
      <c r="W27" s="32">
        <f t="shared" si="10"/>
        <v>153.57267262802401</v>
      </c>
      <c r="X27" s="24">
        <v>0.55230000000000001</v>
      </c>
      <c r="Y27" s="24">
        <v>0.5</v>
      </c>
      <c r="Z27" s="24">
        <v>0.72619999999999996</v>
      </c>
      <c r="AA27" s="93">
        <f t="shared" si="18"/>
        <v>346.69540000000001</v>
      </c>
      <c r="AB27" s="93">
        <f t="shared" si="19"/>
        <v>388.67709520928969</v>
      </c>
      <c r="AC27" s="29"/>
      <c r="AD27" s="29"/>
      <c r="AE27" s="17">
        <f t="shared" si="11"/>
        <v>0</v>
      </c>
      <c r="AF27" s="34">
        <f t="shared" si="12"/>
        <v>0.38867709520928967</v>
      </c>
      <c r="AG27" s="24">
        <v>0.56759999999999999</v>
      </c>
      <c r="AH27" s="24">
        <v>0.50039999999999996</v>
      </c>
      <c r="AI27" s="31">
        <v>0.65459999999999996</v>
      </c>
      <c r="AJ27" s="97">
        <f t="shared" si="20"/>
        <v>171.59232613908867</v>
      </c>
      <c r="AK27" s="90">
        <f t="shared" si="21"/>
        <v>192.37061375474278</v>
      </c>
      <c r="AL27" s="89"/>
      <c r="AM27" s="40"/>
      <c r="AR27" s="40"/>
      <c r="AS27" s="39"/>
      <c r="AT27" s="39"/>
      <c r="AU27" s="39"/>
      <c r="AV27" s="39" t="e">
        <f t="shared" si="16"/>
        <v>#DIV/0!</v>
      </c>
    </row>
    <row r="28" spans="1:48" ht="15.75" customHeight="1" x14ac:dyDescent="0.25">
      <c r="A28" s="23">
        <v>24</v>
      </c>
      <c r="B28" s="24">
        <v>18.861699999999999</v>
      </c>
      <c r="C28" s="24">
        <v>20.898700000000002</v>
      </c>
      <c r="D28" s="25">
        <f t="shared" si="0"/>
        <v>2.0370000000000026</v>
      </c>
      <c r="E28" s="24">
        <v>20.675799999999999</v>
      </c>
      <c r="F28" s="25">
        <f t="shared" si="1"/>
        <v>1.8140999999999998</v>
      </c>
      <c r="G28" s="26">
        <f t="shared" si="2"/>
        <v>890.5743740795275</v>
      </c>
      <c r="H28" s="26">
        <f t="shared" si="3"/>
        <v>89.057437407952747</v>
      </c>
      <c r="I28" s="26">
        <f t="shared" si="4"/>
        <v>0.89057437407952744</v>
      </c>
      <c r="J28" s="27"/>
      <c r="K28" s="28">
        <v>18.998100000000001</v>
      </c>
      <c r="L28" s="29">
        <f t="shared" si="5"/>
        <v>0.13640000000000185</v>
      </c>
      <c r="M28" s="30">
        <f t="shared" si="6"/>
        <v>66.961217476682222</v>
      </c>
      <c r="N28" s="30">
        <f t="shared" si="17"/>
        <v>75.188798853426974</v>
      </c>
      <c r="S28" s="31">
        <v>2.0038</v>
      </c>
      <c r="T28" s="31">
        <v>6.36</v>
      </c>
      <c r="U28" s="26">
        <f t="shared" si="22"/>
        <v>22.217786206208203</v>
      </c>
      <c r="V28" s="26">
        <f t="shared" si="9"/>
        <v>138.86116378880126</v>
      </c>
      <c r="W28" s="32">
        <f t="shared" si="10"/>
        <v>155.92315232775951</v>
      </c>
      <c r="X28" s="24">
        <v>0.56840000000000002</v>
      </c>
      <c r="Y28" s="24">
        <v>0.50070000000000003</v>
      </c>
      <c r="Z28" s="24">
        <v>0.73680000000000001</v>
      </c>
      <c r="AA28" s="93">
        <f t="shared" si="18"/>
        <v>335.19392850010001</v>
      </c>
      <c r="AB28" s="93">
        <f t="shared" si="19"/>
        <v>376.37948974957538</v>
      </c>
      <c r="AC28" s="29"/>
      <c r="AD28" s="29"/>
      <c r="AE28" s="17">
        <f t="shared" si="11"/>
        <v>0</v>
      </c>
      <c r="AF28" s="34">
        <f t="shared" si="12"/>
        <v>0.37637948974957541</v>
      </c>
      <c r="AG28" s="24">
        <v>0.55159999999999998</v>
      </c>
      <c r="AH28" s="24">
        <v>0.50149999999999995</v>
      </c>
      <c r="AI28" s="31">
        <v>0.65880000000000005</v>
      </c>
      <c r="AJ28" s="97">
        <f t="shared" si="20"/>
        <v>211.55892323030929</v>
      </c>
      <c r="AK28" s="90">
        <f t="shared" si="21"/>
        <v>237.55334690487882</v>
      </c>
      <c r="AL28" s="89"/>
      <c r="AM28" s="40"/>
      <c r="AR28" s="40"/>
      <c r="AS28" s="39"/>
      <c r="AT28" s="39"/>
      <c r="AU28" s="39"/>
      <c r="AV28" s="39" t="e">
        <f t="shared" si="16"/>
        <v>#DIV/0!</v>
      </c>
    </row>
    <row r="29" spans="1:48" ht="15.75" customHeight="1" x14ac:dyDescent="0.25">
      <c r="A29" s="23">
        <v>25</v>
      </c>
      <c r="B29" s="24">
        <v>22.909400000000002</v>
      </c>
      <c r="C29" s="24">
        <v>24.907599999999999</v>
      </c>
      <c r="D29" s="25">
        <f t="shared" si="0"/>
        <v>1.9981999999999971</v>
      </c>
      <c r="E29" s="24">
        <v>24.6737</v>
      </c>
      <c r="F29" s="25">
        <f t="shared" si="1"/>
        <v>1.7642999999999986</v>
      </c>
      <c r="G29" s="26">
        <f t="shared" si="2"/>
        <v>882.94465018516723</v>
      </c>
      <c r="H29" s="26">
        <f t="shared" si="3"/>
        <v>88.294465018516718</v>
      </c>
      <c r="I29" s="26">
        <f t="shared" si="4"/>
        <v>0.88294465018516721</v>
      </c>
      <c r="J29" s="27">
        <f>AVERAGE(I29:I30)</f>
        <v>0.87949112697277232</v>
      </c>
      <c r="K29" s="28">
        <v>23.0318</v>
      </c>
      <c r="L29" s="29">
        <f t="shared" si="5"/>
        <v>0.12239999999999895</v>
      </c>
      <c r="M29" s="30">
        <f t="shared" si="6"/>
        <v>61.25512961665455</v>
      </c>
      <c r="N29" s="30">
        <f t="shared" si="17"/>
        <v>69.375956469987557</v>
      </c>
      <c r="S29" s="31">
        <v>2.0070999999999999</v>
      </c>
      <c r="T29" s="31">
        <v>5.35</v>
      </c>
      <c r="U29" s="26">
        <f t="shared" si="22"/>
        <v>18.658761397040507</v>
      </c>
      <c r="V29" s="26">
        <f t="shared" si="9"/>
        <v>116.61725873150317</v>
      </c>
      <c r="W29" s="32">
        <f t="shared" si="10"/>
        <v>132.07765481907245</v>
      </c>
      <c r="X29" s="24">
        <v>0.55930000000000002</v>
      </c>
      <c r="Y29" s="24">
        <v>0.50149999999999995</v>
      </c>
      <c r="Z29" s="24">
        <v>0.69350000000000001</v>
      </c>
      <c r="AA29" s="93">
        <f t="shared" si="18"/>
        <v>266.48195413758742</v>
      </c>
      <c r="AB29" s="93">
        <f t="shared" si="19"/>
        <v>301.81048617453206</v>
      </c>
      <c r="AC29" s="29"/>
      <c r="AD29" s="29"/>
      <c r="AE29" s="17">
        <f t="shared" si="11"/>
        <v>0</v>
      </c>
      <c r="AF29" s="34">
        <f t="shared" si="12"/>
        <v>0.30181048617453204</v>
      </c>
      <c r="AG29" s="24">
        <v>0.55940000000000001</v>
      </c>
      <c r="AH29" s="24">
        <v>0.501</v>
      </c>
      <c r="AI29" s="31">
        <v>0.68859999999999999</v>
      </c>
      <c r="AJ29" s="97">
        <f t="shared" si="20"/>
        <v>255.65109780439121</v>
      </c>
      <c r="AK29" s="90">
        <f t="shared" si="21"/>
        <v>289.5437417858268</v>
      </c>
      <c r="AL29" s="89"/>
      <c r="AM29" s="40"/>
      <c r="AR29" s="40"/>
      <c r="AS29" s="39"/>
      <c r="AT29" s="39"/>
      <c r="AU29" s="39"/>
      <c r="AV29" s="39" t="e">
        <f t="shared" si="16"/>
        <v>#DIV/0!</v>
      </c>
    </row>
    <row r="30" spans="1:48" ht="15.75" customHeight="1" x14ac:dyDescent="0.25">
      <c r="A30" s="23">
        <v>26</v>
      </c>
      <c r="B30" s="24">
        <v>18.712299999999999</v>
      </c>
      <c r="C30" s="24">
        <v>20.7121</v>
      </c>
      <c r="D30" s="25">
        <f t="shared" si="0"/>
        <v>1.9998000000000005</v>
      </c>
      <c r="E30" s="24">
        <v>20.464200000000002</v>
      </c>
      <c r="F30" s="25">
        <f t="shared" si="1"/>
        <v>1.7519000000000027</v>
      </c>
      <c r="G30" s="26">
        <f t="shared" si="2"/>
        <v>876.03760376037724</v>
      </c>
      <c r="H30" s="26">
        <f t="shared" si="3"/>
        <v>87.603760376037727</v>
      </c>
      <c r="I30" s="26">
        <f t="shared" si="4"/>
        <v>0.87603760376037731</v>
      </c>
      <c r="J30" s="27"/>
      <c r="K30" s="28">
        <v>18.834900000000001</v>
      </c>
      <c r="L30" s="29">
        <f t="shared" si="5"/>
        <v>0.12260000000000204</v>
      </c>
      <c r="M30" s="30">
        <f t="shared" si="6"/>
        <v>61.306130613062308</v>
      </c>
      <c r="N30" s="30">
        <f t="shared" si="17"/>
        <v>69.981163308409066</v>
      </c>
      <c r="S30" s="31">
        <v>2.0068999999999999</v>
      </c>
      <c r="T30" s="31">
        <v>5.75</v>
      </c>
      <c r="U30" s="26">
        <f t="shared" si="22"/>
        <v>20.055807464248343</v>
      </c>
      <c r="V30" s="26">
        <f t="shared" si="9"/>
        <v>125.34879665155214</v>
      </c>
      <c r="W30" s="32">
        <f t="shared" si="10"/>
        <v>143.08609141148105</v>
      </c>
      <c r="X30" s="24">
        <v>0.5867</v>
      </c>
      <c r="Y30" s="24">
        <v>0.50019999999999998</v>
      </c>
      <c r="Z30" s="24">
        <v>0.72209999999999996</v>
      </c>
      <c r="AA30" s="93">
        <f t="shared" si="18"/>
        <v>269.51879248300685</v>
      </c>
      <c r="AB30" s="93">
        <f t="shared" si="19"/>
        <v>307.65664775815765</v>
      </c>
      <c r="AC30" s="29"/>
      <c r="AD30" s="29"/>
      <c r="AE30" s="17">
        <f t="shared" si="11"/>
        <v>0</v>
      </c>
      <c r="AF30" s="34">
        <f t="shared" si="12"/>
        <v>0.30765664775815765</v>
      </c>
      <c r="AG30" s="24">
        <v>0.53520000000000001</v>
      </c>
      <c r="AH30" s="24">
        <v>0.50129999999999997</v>
      </c>
      <c r="AI30" s="31">
        <v>0.63739999999999997</v>
      </c>
      <c r="AJ30" s="97">
        <f t="shared" si="20"/>
        <v>201.73468980650296</v>
      </c>
      <c r="AK30" s="90">
        <f t="shared" si="21"/>
        <v>230.28085659857527</v>
      </c>
      <c r="AL30" s="89"/>
      <c r="AM30" s="40"/>
      <c r="AR30" s="40"/>
      <c r="AS30" s="39"/>
      <c r="AT30" s="39"/>
      <c r="AU30" s="39"/>
      <c r="AV30" s="39" t="e">
        <f t="shared" si="16"/>
        <v>#DIV/0!</v>
      </c>
    </row>
    <row r="31" spans="1:48" ht="15.75" customHeight="1" x14ac:dyDescent="0.25">
      <c r="A31" s="23">
        <v>27</v>
      </c>
      <c r="B31" s="24">
        <v>24.433900000000001</v>
      </c>
      <c r="C31" s="24">
        <v>26.650400000000001</v>
      </c>
      <c r="D31" s="25">
        <f t="shared" si="0"/>
        <v>2.2164999999999999</v>
      </c>
      <c r="E31" s="24">
        <v>26.395299999999999</v>
      </c>
      <c r="F31" s="25">
        <f t="shared" si="1"/>
        <v>1.9613999999999976</v>
      </c>
      <c r="G31" s="26">
        <f t="shared" si="2"/>
        <v>884.90863974734839</v>
      </c>
      <c r="H31" s="26">
        <f t="shared" si="3"/>
        <v>88.490863974734836</v>
      </c>
      <c r="I31" s="26">
        <f t="shared" si="4"/>
        <v>0.88490863974734835</v>
      </c>
      <c r="J31" s="27">
        <f>AVERAGE(I31:I32)</f>
        <v>0.73835672317571799</v>
      </c>
      <c r="K31" s="28">
        <v>24.569800000000001</v>
      </c>
      <c r="L31" s="29">
        <f t="shared" si="5"/>
        <v>0.13589999999999947</v>
      </c>
      <c r="M31" s="30">
        <f t="shared" si="6"/>
        <v>61.312880667719135</v>
      </c>
      <c r="N31" s="30">
        <f t="shared" si="17"/>
        <v>69.287243805444902</v>
      </c>
      <c r="S31" s="31">
        <v>2.0064000000000002</v>
      </c>
      <c r="T31" s="31">
        <v>5.53</v>
      </c>
      <c r="U31" s="26">
        <f t="shared" si="22"/>
        <v>19.293261562998403</v>
      </c>
      <c r="V31" s="26">
        <f t="shared" si="9"/>
        <v>120.58288476874002</v>
      </c>
      <c r="W31" s="32">
        <f t="shared" si="10"/>
        <v>136.26591418880014</v>
      </c>
      <c r="X31" s="24">
        <v>0.57950000000000002</v>
      </c>
      <c r="Y31" s="24">
        <v>0.50109999999999999</v>
      </c>
      <c r="Z31" s="24">
        <v>0.68620000000000003</v>
      </c>
      <c r="AA31" s="93">
        <f t="shared" si="18"/>
        <v>211.77509479145891</v>
      </c>
      <c r="AB31" s="93">
        <f t="shared" si="19"/>
        <v>239.31859773899728</v>
      </c>
      <c r="AC31" s="29"/>
      <c r="AD31" s="29"/>
      <c r="AE31" s="17">
        <f t="shared" si="11"/>
        <v>0</v>
      </c>
      <c r="AF31" s="34">
        <f t="shared" si="12"/>
        <v>0.23931859773899727</v>
      </c>
      <c r="AG31" s="24">
        <v>0.55800000000000005</v>
      </c>
      <c r="AH31" s="24">
        <v>0.50119999999999998</v>
      </c>
      <c r="AI31" s="31">
        <v>0.66010000000000002</v>
      </c>
      <c r="AJ31" s="97">
        <f t="shared" si="20"/>
        <v>201.48443735035909</v>
      </c>
      <c r="AK31" s="90">
        <f t="shared" si="21"/>
        <v>227.6895357331862</v>
      </c>
      <c r="AL31" s="89"/>
      <c r="AM31" s="40"/>
      <c r="AR31" s="40"/>
      <c r="AS31" s="39"/>
      <c r="AT31" s="39"/>
      <c r="AU31" s="39"/>
      <c r="AV31" s="39" t="e">
        <f t="shared" si="16"/>
        <v>#DIV/0!</v>
      </c>
    </row>
    <row r="32" spans="1:48" ht="15.75" customHeight="1" x14ac:dyDescent="0.25">
      <c r="A32" s="23">
        <v>28</v>
      </c>
      <c r="B32" s="24">
        <v>23.979600000000001</v>
      </c>
      <c r="C32" s="24">
        <v>26.983799999999999</v>
      </c>
      <c r="D32" s="25">
        <f t="shared" si="0"/>
        <v>3.0041999999999973</v>
      </c>
      <c r="E32" s="24">
        <v>25.7575</v>
      </c>
      <c r="F32" s="25">
        <f t="shared" si="1"/>
        <v>1.7778999999999989</v>
      </c>
      <c r="G32" s="26">
        <f t="shared" si="2"/>
        <v>591.80480660408773</v>
      </c>
      <c r="H32" s="26">
        <f t="shared" si="3"/>
        <v>59.180480660408776</v>
      </c>
      <c r="I32" s="26">
        <f t="shared" si="4"/>
        <v>0.59180480660408774</v>
      </c>
      <c r="J32" s="27"/>
      <c r="K32" s="28">
        <v>24.097000000000001</v>
      </c>
      <c r="L32" s="29">
        <f t="shared" si="5"/>
        <v>0.11739999999999995</v>
      </c>
      <c r="M32" s="30">
        <f t="shared" si="6"/>
        <v>39.078623260768275</v>
      </c>
      <c r="N32" s="30">
        <f t="shared" si="17"/>
        <v>66.032960233983928</v>
      </c>
      <c r="S32" s="31">
        <v>2.0051999999999999</v>
      </c>
      <c r="T32" s="31">
        <v>6.11</v>
      </c>
      <c r="U32" s="26">
        <f t="shared" si="22"/>
        <v>21.329543187711952</v>
      </c>
      <c r="V32" s="26">
        <f t="shared" si="9"/>
        <v>133.3096449231997</v>
      </c>
      <c r="W32" s="32">
        <f t="shared" si="10"/>
        <v>225.25948325455676</v>
      </c>
      <c r="X32" s="24">
        <v>0.58460000000000001</v>
      </c>
      <c r="Y32" s="24">
        <v>0.50119999999999998</v>
      </c>
      <c r="Z32" s="24">
        <v>0.69340000000000002</v>
      </c>
      <c r="AA32" s="93">
        <f t="shared" si="18"/>
        <v>215.91260973663225</v>
      </c>
      <c r="AB32" s="93">
        <f t="shared" si="19"/>
        <v>364.83753989020215</v>
      </c>
      <c r="AC32" s="29"/>
      <c r="AD32" s="29"/>
      <c r="AE32" s="17">
        <f t="shared" si="11"/>
        <v>0</v>
      </c>
      <c r="AF32" s="34">
        <f t="shared" si="12"/>
        <v>0.36483753989020218</v>
      </c>
      <c r="AG32" s="24">
        <v>0.5484</v>
      </c>
      <c r="AH32" s="24">
        <v>0.50039999999999996</v>
      </c>
      <c r="AI32" s="31">
        <v>0.68140000000000001</v>
      </c>
      <c r="AJ32" s="97">
        <f t="shared" si="20"/>
        <v>263.59552358113513</v>
      </c>
      <c r="AK32" s="90">
        <f t="shared" si="21"/>
        <v>445.40956855978732</v>
      </c>
      <c r="AL32" s="89"/>
      <c r="AM32" s="40"/>
      <c r="AR32" s="40"/>
      <c r="AS32" s="39"/>
      <c r="AT32" s="39"/>
      <c r="AU32" s="39"/>
      <c r="AV32" s="39" t="e">
        <f t="shared" si="16"/>
        <v>#DIV/0!</v>
      </c>
    </row>
    <row r="33" spans="1:48" ht="15.75" customHeight="1" x14ac:dyDescent="0.25">
      <c r="A33" s="23">
        <v>29</v>
      </c>
      <c r="B33" s="24">
        <v>20.026700000000002</v>
      </c>
      <c r="C33" s="24">
        <v>22.0351</v>
      </c>
      <c r="D33" s="25">
        <f t="shared" si="0"/>
        <v>2.0083999999999982</v>
      </c>
      <c r="E33" s="24">
        <v>21.8033</v>
      </c>
      <c r="F33" s="25">
        <f t="shared" si="1"/>
        <v>1.7765999999999984</v>
      </c>
      <c r="G33" s="26">
        <f t="shared" si="2"/>
        <v>884.58474407488552</v>
      </c>
      <c r="H33" s="26">
        <f t="shared" si="3"/>
        <v>88.458474407488552</v>
      </c>
      <c r="I33" s="26">
        <f t="shared" si="4"/>
        <v>0.88458474407488552</v>
      </c>
      <c r="J33" s="27">
        <f>AVERAGE(I33:I34)</f>
        <v>0.87735159719649702</v>
      </c>
      <c r="K33" s="28">
        <v>20.1569</v>
      </c>
      <c r="L33" s="29">
        <f t="shared" si="5"/>
        <v>0.13019999999999854</v>
      </c>
      <c r="M33" s="30">
        <f t="shared" si="6"/>
        <v>64.827723561042959</v>
      </c>
      <c r="N33" s="30">
        <f t="shared" si="17"/>
        <v>73.286052009455517</v>
      </c>
      <c r="S33" s="31">
        <v>2.0123000000000002</v>
      </c>
      <c r="T33" s="31">
        <v>5.48</v>
      </c>
      <c r="U33" s="26">
        <f t="shared" si="22"/>
        <v>19.062764001391443</v>
      </c>
      <c r="V33" s="26">
        <f t="shared" si="9"/>
        <v>119.14227500869652</v>
      </c>
      <c r="W33" s="32">
        <f t="shared" si="10"/>
        <v>134.6872369286649</v>
      </c>
      <c r="X33" s="24">
        <v>0.55679999999999996</v>
      </c>
      <c r="Y33" s="24">
        <v>0.50039999999999996</v>
      </c>
      <c r="Z33" s="24">
        <v>0.68559999999999999</v>
      </c>
      <c r="AA33" s="93">
        <f t="shared" si="18"/>
        <v>256.28137490008021</v>
      </c>
      <c r="AB33" s="93">
        <f t="shared" si="19"/>
        <v>289.71941537167686</v>
      </c>
      <c r="AC33" s="29"/>
      <c r="AD33" s="29"/>
      <c r="AE33" s="17">
        <f t="shared" si="11"/>
        <v>0</v>
      </c>
      <c r="AF33" s="34">
        <f t="shared" si="12"/>
        <v>0.28971941537167684</v>
      </c>
      <c r="AG33" s="24">
        <v>0.58630000000000004</v>
      </c>
      <c r="AH33" s="24">
        <v>0.50029999999999997</v>
      </c>
      <c r="AI33" s="31">
        <v>0.68210000000000004</v>
      </c>
      <c r="AJ33" s="97">
        <f t="shared" si="20"/>
        <v>189.14131521087353</v>
      </c>
      <c r="AK33" s="90">
        <f t="shared" si="21"/>
        <v>213.81932763115975</v>
      </c>
      <c r="AL33" s="89"/>
      <c r="AM33" s="40"/>
      <c r="AR33" s="40"/>
      <c r="AS33" s="39"/>
      <c r="AT33" s="39"/>
      <c r="AU33" s="39"/>
      <c r="AV33" s="39" t="e">
        <f t="shared" si="16"/>
        <v>#DIV/0!</v>
      </c>
    </row>
    <row r="34" spans="1:48" ht="15.75" customHeight="1" x14ac:dyDescent="0.25">
      <c r="A34" s="23">
        <v>30</v>
      </c>
      <c r="B34" s="24">
        <v>19.551200000000001</v>
      </c>
      <c r="C34" s="24">
        <v>21.484500000000001</v>
      </c>
      <c r="D34" s="25">
        <f t="shared" si="0"/>
        <v>1.9332999999999991</v>
      </c>
      <c r="E34" s="24">
        <v>21.2334</v>
      </c>
      <c r="F34" s="25">
        <f t="shared" si="1"/>
        <v>1.6821999999999981</v>
      </c>
      <c r="G34" s="26">
        <f t="shared" si="2"/>
        <v>870.11845031810844</v>
      </c>
      <c r="H34" s="26">
        <f t="shared" si="3"/>
        <v>87.01184503181085</v>
      </c>
      <c r="I34" s="26">
        <f t="shared" si="4"/>
        <v>0.87011845031810853</v>
      </c>
      <c r="J34" s="27"/>
      <c r="K34" s="28">
        <v>19.690200000000001</v>
      </c>
      <c r="L34" s="29">
        <f t="shared" si="5"/>
        <v>0.13899999999999935</v>
      </c>
      <c r="M34" s="30">
        <f t="shared" si="6"/>
        <v>71.89779134122972</v>
      </c>
      <c r="N34" s="30">
        <f t="shared" si="17"/>
        <v>82.629889430507362</v>
      </c>
      <c r="S34" s="31">
        <v>2.0036999999999998</v>
      </c>
      <c r="T34" s="31">
        <v>5.51</v>
      </c>
      <c r="U34" s="26">
        <f t="shared" si="22"/>
        <v>19.249388631032591</v>
      </c>
      <c r="V34" s="26">
        <f t="shared" si="9"/>
        <v>120.30867894395369</v>
      </c>
      <c r="W34" s="32">
        <f t="shared" si="10"/>
        <v>138.26701284172262</v>
      </c>
      <c r="X34" s="24">
        <v>0.59360000000000002</v>
      </c>
      <c r="Y34" s="24">
        <v>0.50190000000000001</v>
      </c>
      <c r="Z34" s="24">
        <v>0.73609999999999998</v>
      </c>
      <c r="AA34" s="93">
        <f t="shared" si="18"/>
        <v>282.73839410241084</v>
      </c>
      <c r="AB34" s="93">
        <f t="shared" si="19"/>
        <v>324.94241904541144</v>
      </c>
      <c r="AC34" s="29"/>
      <c r="AD34" s="29"/>
      <c r="AE34" s="17">
        <f t="shared" si="11"/>
        <v>0</v>
      </c>
      <c r="AF34" s="34">
        <f t="shared" si="12"/>
        <v>0.32494241904541143</v>
      </c>
      <c r="AG34" s="24">
        <v>0.56740000000000002</v>
      </c>
      <c r="AH34" s="24">
        <v>0.50049999999999994</v>
      </c>
      <c r="AI34" s="31">
        <v>0.6169</v>
      </c>
      <c r="AJ34" s="97">
        <f t="shared" si="20"/>
        <v>96.633766233766238</v>
      </c>
      <c r="AK34" s="90">
        <f t="shared" si="21"/>
        <v>111.05817397440279</v>
      </c>
      <c r="AL34" s="89"/>
      <c r="AM34" s="40"/>
      <c r="AR34" s="40"/>
      <c r="AS34" s="39"/>
      <c r="AT34" s="39"/>
      <c r="AU34" s="39"/>
      <c r="AV34" s="39" t="e">
        <f t="shared" si="16"/>
        <v>#DIV/0!</v>
      </c>
    </row>
    <row r="35" spans="1:48" ht="15.75" customHeight="1" x14ac:dyDescent="0.25">
      <c r="A35" s="23">
        <v>31</v>
      </c>
      <c r="B35" s="24">
        <v>19.625299999999999</v>
      </c>
      <c r="C35" s="24">
        <v>21.624199999999998</v>
      </c>
      <c r="D35" s="25">
        <f t="shared" si="0"/>
        <v>1.998899999999999</v>
      </c>
      <c r="E35" s="24">
        <v>21.3749</v>
      </c>
      <c r="F35" s="25">
        <f t="shared" si="1"/>
        <v>1.7496000000000009</v>
      </c>
      <c r="G35" s="26">
        <f t="shared" si="2"/>
        <v>875.28140477262582</v>
      </c>
      <c r="H35" s="26">
        <f t="shared" si="3"/>
        <v>87.528140477262582</v>
      </c>
      <c r="I35" s="26">
        <f t="shared" si="4"/>
        <v>0.87528140477262584</v>
      </c>
      <c r="J35" s="27">
        <f>AVERAGE(I35:I36)</f>
        <v>0.88204660863940898</v>
      </c>
      <c r="K35" s="28">
        <v>19.7531</v>
      </c>
      <c r="L35" s="29">
        <f t="shared" si="5"/>
        <v>0.12780000000000058</v>
      </c>
      <c r="M35" s="30">
        <f t="shared" si="6"/>
        <v>63.935164340387537</v>
      </c>
      <c r="N35" s="30">
        <f t="shared" si="17"/>
        <v>73.045267489712231</v>
      </c>
      <c r="S35" s="31">
        <v>2.0078</v>
      </c>
      <c r="T35" s="31">
        <v>5.85</v>
      </c>
      <c r="U35" s="26">
        <f t="shared" si="22"/>
        <v>20.395457714911842</v>
      </c>
      <c r="V35" s="26">
        <f t="shared" si="9"/>
        <v>127.47161071819902</v>
      </c>
      <c r="W35" s="32">
        <f t="shared" si="10"/>
        <v>145.63500380921798</v>
      </c>
      <c r="X35" s="24">
        <v>0.58220000000000005</v>
      </c>
      <c r="Y35" s="24">
        <v>0.50049999999999994</v>
      </c>
      <c r="Z35" s="24">
        <v>0.72650000000000003</v>
      </c>
      <c r="AA35" s="93">
        <f t="shared" si="18"/>
        <v>287.14845154845159</v>
      </c>
      <c r="AB35" s="93">
        <f t="shared" si="19"/>
        <v>328.06415169192917</v>
      </c>
      <c r="AC35" s="29"/>
      <c r="AD35" s="29"/>
      <c r="AE35" s="17">
        <f t="shared" si="11"/>
        <v>0</v>
      </c>
      <c r="AF35" s="34">
        <f t="shared" si="12"/>
        <v>0.32806415169192921</v>
      </c>
      <c r="AG35" s="24">
        <v>0.55179999999999996</v>
      </c>
      <c r="AH35" s="24">
        <v>0.501</v>
      </c>
      <c r="AI35" s="31">
        <v>0.66520000000000001</v>
      </c>
      <c r="AJ35" s="97">
        <f t="shared" si="20"/>
        <v>224.14451097804405</v>
      </c>
      <c r="AK35" s="90">
        <f t="shared" si="21"/>
        <v>256.08279777892761</v>
      </c>
      <c r="AL35" s="89"/>
      <c r="AM35" s="40"/>
      <c r="AR35" s="40"/>
      <c r="AS35" s="39"/>
      <c r="AT35" s="39"/>
      <c r="AU35" s="39"/>
      <c r="AV35" s="39" t="e">
        <f t="shared" si="16"/>
        <v>#DIV/0!</v>
      </c>
    </row>
    <row r="36" spans="1:48" ht="15.75" customHeight="1" x14ac:dyDescent="0.25">
      <c r="A36" s="23">
        <v>32</v>
      </c>
      <c r="B36" s="24">
        <v>19.235800000000001</v>
      </c>
      <c r="C36" s="24">
        <v>21.254000000000001</v>
      </c>
      <c r="D36" s="25">
        <f t="shared" si="0"/>
        <v>2.0182000000000002</v>
      </c>
      <c r="E36" s="24">
        <v>21.029599999999999</v>
      </c>
      <c r="F36" s="25">
        <f t="shared" si="1"/>
        <v>1.7937999999999974</v>
      </c>
      <c r="G36" s="26">
        <f t="shared" si="2"/>
        <v>888.81181250619227</v>
      </c>
      <c r="H36" s="26">
        <f t="shared" si="3"/>
        <v>88.881181250619221</v>
      </c>
      <c r="I36" s="26">
        <f t="shared" si="4"/>
        <v>0.88881181250619223</v>
      </c>
      <c r="J36" s="27"/>
      <c r="K36" s="28">
        <v>19.3933</v>
      </c>
      <c r="L36" s="29">
        <f t="shared" si="5"/>
        <v>0.15749999999999886</v>
      </c>
      <c r="M36" s="30">
        <f t="shared" si="6"/>
        <v>78.039837478941052</v>
      </c>
      <c r="N36" s="30">
        <f t="shared" si="17"/>
        <v>87.802430594268628</v>
      </c>
      <c r="S36" s="31">
        <v>2.0032999999999999</v>
      </c>
      <c r="T36" s="31">
        <v>5.66</v>
      </c>
      <c r="U36" s="26">
        <f t="shared" si="22"/>
        <v>19.777367343882595</v>
      </c>
      <c r="V36" s="26">
        <f t="shared" si="9"/>
        <v>123.60854589926622</v>
      </c>
      <c r="W36" s="32">
        <f t="shared" si="10"/>
        <v>139.07167317086603</v>
      </c>
      <c r="X36" s="24">
        <v>0.5726</v>
      </c>
      <c r="Y36" s="24">
        <v>0.50039999999999996</v>
      </c>
      <c r="Z36" s="24">
        <v>0.70709999999999995</v>
      </c>
      <c r="AA36" s="93">
        <f t="shared" si="18"/>
        <v>267.64068745004005</v>
      </c>
      <c r="AB36" s="93">
        <f t="shared" si="19"/>
        <v>301.12188394005557</v>
      </c>
      <c r="AC36" s="29"/>
      <c r="AD36" s="29"/>
      <c r="AE36" s="17">
        <f t="shared" si="11"/>
        <v>0</v>
      </c>
      <c r="AF36" s="34">
        <f t="shared" si="12"/>
        <v>0.30112188394005562</v>
      </c>
      <c r="AG36" s="24">
        <v>0.55620000000000003</v>
      </c>
      <c r="AH36" s="24">
        <v>0.5</v>
      </c>
      <c r="AI36" s="31">
        <v>0.65910000000000002</v>
      </c>
      <c r="AJ36" s="97">
        <f t="shared" si="20"/>
        <v>203.57519999999997</v>
      </c>
      <c r="AK36" s="90">
        <f t="shared" si="21"/>
        <v>229.04196044152113</v>
      </c>
      <c r="AL36" s="89"/>
      <c r="AM36" s="40"/>
      <c r="AR36" s="40"/>
      <c r="AS36" s="39"/>
      <c r="AT36" s="39"/>
      <c r="AU36" s="39"/>
      <c r="AV36" s="39" t="e">
        <f t="shared" si="16"/>
        <v>#DIV/0!</v>
      </c>
    </row>
    <row r="37" spans="1:48" ht="15.75" customHeight="1" x14ac:dyDescent="0.25">
      <c r="A37" s="23" t="s">
        <v>51</v>
      </c>
      <c r="D37" s="25">
        <f t="shared" si="0"/>
        <v>0</v>
      </c>
      <c r="F37" s="25">
        <f t="shared" si="1"/>
        <v>0</v>
      </c>
      <c r="G37" s="26" t="e">
        <f t="shared" si="2"/>
        <v>#DIV/0!</v>
      </c>
      <c r="H37" s="26" t="e">
        <f t="shared" si="3"/>
        <v>#DIV/0!</v>
      </c>
      <c r="I37" s="26" t="e">
        <f t="shared" si="4"/>
        <v>#DIV/0!</v>
      </c>
      <c r="J37" s="27" t="e">
        <f>AVERAGE(I37:I38)</f>
        <v>#DIV/0!</v>
      </c>
      <c r="K37" s="28"/>
      <c r="L37" s="29">
        <f t="shared" si="5"/>
        <v>0</v>
      </c>
      <c r="M37" s="30" t="e">
        <f t="shared" si="6"/>
        <v>#DIV/0!</v>
      </c>
      <c r="N37" s="30" t="e">
        <f t="shared" ref="N37:N38" si="23">(M37/H37)*1000</f>
        <v>#DIV/0!</v>
      </c>
      <c r="S37" s="25"/>
      <c r="T37" s="25"/>
      <c r="U37" s="26" t="e">
        <f t="shared" si="22"/>
        <v>#DIV/0!</v>
      </c>
      <c r="V37" s="26" t="e">
        <f t="shared" si="9"/>
        <v>#DIV/0!</v>
      </c>
      <c r="W37" s="32" t="e">
        <f t="shared" si="10"/>
        <v>#DIV/0!</v>
      </c>
      <c r="X37" s="24">
        <v>0.56369999999999998</v>
      </c>
      <c r="Y37" s="24">
        <v>0</v>
      </c>
      <c r="Z37" s="24">
        <v>0.57269999999999999</v>
      </c>
      <c r="AA37" s="93" t="e">
        <f t="shared" ref="AA37:AA38" si="24">100*(Z37-(X37*1.001))/Y37</f>
        <v>#DIV/0!</v>
      </c>
      <c r="AB37" s="93"/>
      <c r="AC37" s="29"/>
      <c r="AD37" s="29"/>
      <c r="AE37" s="17">
        <f t="shared" si="11"/>
        <v>0</v>
      </c>
      <c r="AF37" s="34" t="e">
        <f t="shared" si="12"/>
        <v>#DIV/0!</v>
      </c>
      <c r="AG37" s="24">
        <v>0.55449999999999999</v>
      </c>
      <c r="AH37" s="24">
        <v>0</v>
      </c>
      <c r="AI37" s="31" t="s">
        <v>52</v>
      </c>
      <c r="AJ37" s="90" t="e">
        <f t="shared" ref="AJ37:AJ38" si="25">100*(AI37-(AG37*1.002))/AH37</f>
        <v>#VALUE!</v>
      </c>
      <c r="AK37" s="96"/>
      <c r="AL37" s="89"/>
      <c r="AM37" s="40"/>
      <c r="AR37" s="40"/>
      <c r="AS37" s="39"/>
      <c r="AT37" s="39"/>
      <c r="AU37" s="39"/>
      <c r="AV37" s="39" t="e">
        <f t="shared" si="16"/>
        <v>#DIV/0!</v>
      </c>
    </row>
    <row r="38" spans="1:48" ht="15.75" customHeight="1" x14ac:dyDescent="0.25">
      <c r="A38" s="23" t="s">
        <v>53</v>
      </c>
      <c r="D38" s="25">
        <f t="shared" si="0"/>
        <v>0</v>
      </c>
      <c r="F38" s="25">
        <f t="shared" si="1"/>
        <v>0</v>
      </c>
      <c r="G38" s="26" t="e">
        <f t="shared" si="2"/>
        <v>#DIV/0!</v>
      </c>
      <c r="H38" s="26" t="e">
        <f t="shared" si="3"/>
        <v>#DIV/0!</v>
      </c>
      <c r="I38" s="26" t="e">
        <f t="shared" si="4"/>
        <v>#DIV/0!</v>
      </c>
      <c r="J38" s="27"/>
      <c r="K38" s="28"/>
      <c r="L38" s="29">
        <f t="shared" si="5"/>
        <v>0</v>
      </c>
      <c r="M38" s="30" t="e">
        <f t="shared" si="6"/>
        <v>#DIV/0!</v>
      </c>
      <c r="N38" s="30" t="e">
        <f t="shared" si="23"/>
        <v>#DIV/0!</v>
      </c>
      <c r="S38" s="25"/>
      <c r="T38" s="25"/>
      <c r="U38" s="26" t="e">
        <f t="shared" si="22"/>
        <v>#DIV/0!</v>
      </c>
      <c r="V38" s="26" t="e">
        <f t="shared" si="9"/>
        <v>#DIV/0!</v>
      </c>
      <c r="W38" s="32" t="e">
        <f t="shared" si="10"/>
        <v>#DIV/0!</v>
      </c>
      <c r="X38" s="24">
        <v>0.56330000000000002</v>
      </c>
      <c r="Y38" s="24">
        <v>0</v>
      </c>
      <c r="Z38" s="24">
        <v>0.56610000000000005</v>
      </c>
      <c r="AA38" s="93" t="e">
        <f t="shared" si="24"/>
        <v>#DIV/0!</v>
      </c>
      <c r="AB38" s="93"/>
      <c r="AC38" s="29"/>
      <c r="AD38" s="29"/>
      <c r="AE38" s="17">
        <f t="shared" si="11"/>
        <v>0</v>
      </c>
      <c r="AF38" s="34" t="e">
        <f t="shared" si="12"/>
        <v>#DIV/0!</v>
      </c>
      <c r="AG38" s="24">
        <v>0.56120000000000003</v>
      </c>
      <c r="AH38" s="24">
        <v>0</v>
      </c>
      <c r="AI38" s="31" t="s">
        <v>52</v>
      </c>
      <c r="AJ38" s="90" t="e">
        <f t="shared" si="25"/>
        <v>#VALUE!</v>
      </c>
      <c r="AK38" s="96"/>
      <c r="AL38" s="89"/>
      <c r="AM38" s="40"/>
      <c r="AR38" s="40"/>
      <c r="AS38" s="39"/>
      <c r="AT38" s="39"/>
      <c r="AU38" s="39"/>
      <c r="AV38" s="39" t="e">
        <f t="shared" si="16"/>
        <v>#DIV/0!</v>
      </c>
    </row>
    <row r="39" spans="1:48" ht="15.75" customHeight="1" x14ac:dyDescent="0.25">
      <c r="A39" s="41" t="s">
        <v>54</v>
      </c>
      <c r="D39" s="25"/>
      <c r="F39" s="25"/>
      <c r="G39" s="26"/>
      <c r="H39" s="26"/>
      <c r="I39" s="26"/>
      <c r="J39" s="27"/>
      <c r="K39" s="34"/>
      <c r="L39" s="29"/>
      <c r="M39" s="30"/>
      <c r="N39" s="30"/>
      <c r="S39" s="25"/>
      <c r="T39" s="25"/>
      <c r="U39" s="26"/>
      <c r="V39" s="26"/>
      <c r="W39" s="32"/>
      <c r="X39" s="41">
        <v>0.57889999999999997</v>
      </c>
      <c r="Y39" s="41">
        <v>1</v>
      </c>
      <c r="AA39" s="93"/>
      <c r="AB39" s="93"/>
      <c r="AC39" s="29"/>
      <c r="AD39" s="29"/>
      <c r="AE39" s="17"/>
      <c r="AF39" s="34"/>
      <c r="AI39" s="25"/>
      <c r="AJ39" s="90"/>
      <c r="AK39" s="96"/>
      <c r="AL39" s="89"/>
      <c r="AM39" s="40"/>
      <c r="AR39" s="40"/>
      <c r="AS39" s="39"/>
      <c r="AT39" s="39"/>
      <c r="AU39" s="39"/>
      <c r="AV39" s="39"/>
    </row>
    <row r="40" spans="1:48" ht="15.75" customHeight="1" x14ac:dyDescent="0.25">
      <c r="A40" s="41" t="s">
        <v>55</v>
      </c>
      <c r="D40" s="25"/>
      <c r="F40" s="25"/>
      <c r="G40" s="26"/>
      <c r="H40" s="26"/>
      <c r="I40" s="26"/>
      <c r="J40" s="27"/>
      <c r="K40" s="34"/>
      <c r="L40" s="29"/>
      <c r="M40" s="30"/>
      <c r="N40" s="30"/>
      <c r="S40" s="25"/>
      <c r="T40" s="25"/>
      <c r="U40" s="26"/>
      <c r="V40" s="26"/>
      <c r="W40" s="32"/>
      <c r="X40" s="41">
        <v>0.57599999999999996</v>
      </c>
      <c r="Y40" s="41">
        <v>1.0002</v>
      </c>
      <c r="AA40" s="93"/>
      <c r="AB40" s="93"/>
      <c r="AC40" s="29"/>
      <c r="AD40" s="29"/>
      <c r="AE40" s="17"/>
      <c r="AF40" s="34"/>
      <c r="AI40" s="25"/>
      <c r="AJ40" s="90"/>
      <c r="AK40" s="96"/>
      <c r="AL40" s="89"/>
      <c r="AM40" s="40"/>
      <c r="AR40" s="40"/>
      <c r="AS40" s="39"/>
      <c r="AT40" s="39"/>
      <c r="AU40" s="39"/>
      <c r="AV40" s="39"/>
    </row>
    <row r="41" spans="1:48" ht="15.75" customHeight="1" x14ac:dyDescent="0.25">
      <c r="D41" s="25"/>
      <c r="F41" s="25"/>
      <c r="G41" s="26"/>
      <c r="H41" s="26"/>
      <c r="I41" s="26"/>
      <c r="J41" s="27"/>
      <c r="K41" s="34"/>
      <c r="L41" s="29"/>
      <c r="M41" s="30"/>
      <c r="N41" s="30"/>
      <c r="S41" s="25"/>
      <c r="T41" s="42"/>
      <c r="U41" s="26"/>
      <c r="V41" s="26"/>
      <c r="W41" s="32"/>
      <c r="AA41" s="93"/>
      <c r="AB41" s="93"/>
      <c r="AC41" s="29"/>
      <c r="AD41" s="29"/>
      <c r="AE41" s="17"/>
      <c r="AF41" s="34"/>
      <c r="AI41" s="25"/>
      <c r="AJ41" s="90"/>
      <c r="AK41" s="96"/>
      <c r="AL41" s="89"/>
      <c r="AM41" s="40"/>
      <c r="AR41" s="40"/>
      <c r="AS41" s="39"/>
      <c r="AT41" s="39"/>
      <c r="AU41" s="39"/>
      <c r="AV41" s="39"/>
    </row>
    <row r="42" spans="1:48" ht="15.75" customHeight="1" x14ac:dyDescent="0.25">
      <c r="D42" s="25"/>
      <c r="F42" s="25"/>
      <c r="G42" s="26"/>
      <c r="H42" s="26"/>
      <c r="I42" s="26"/>
      <c r="J42" s="27"/>
      <c r="K42" s="34"/>
      <c r="L42" s="29"/>
      <c r="M42" s="30"/>
      <c r="N42" s="30"/>
      <c r="S42" s="25"/>
      <c r="T42" s="25"/>
      <c r="U42" s="26"/>
      <c r="V42" s="26"/>
      <c r="W42" s="32"/>
      <c r="AA42" s="93"/>
      <c r="AB42" s="93"/>
      <c r="AC42" s="29"/>
      <c r="AD42" s="29"/>
      <c r="AE42" s="17"/>
      <c r="AF42" s="34"/>
      <c r="AI42" s="25"/>
      <c r="AJ42" s="90"/>
      <c r="AK42" s="96"/>
      <c r="AL42" s="89"/>
      <c r="AM42" s="40"/>
      <c r="AR42" s="40"/>
      <c r="AS42" s="39"/>
      <c r="AT42" s="39"/>
      <c r="AU42" s="39"/>
      <c r="AV42" s="39"/>
    </row>
    <row r="43" spans="1:48" ht="15.75" customHeight="1" x14ac:dyDescent="0.25">
      <c r="D43" s="25"/>
      <c r="F43" s="25"/>
      <c r="G43" s="26"/>
      <c r="H43" s="26"/>
      <c r="I43" s="26"/>
      <c r="J43" s="27"/>
      <c r="K43" s="34"/>
      <c r="L43" s="29"/>
      <c r="M43" s="30"/>
      <c r="N43" s="30"/>
      <c r="S43" s="25"/>
      <c r="T43" s="25"/>
      <c r="U43" s="26"/>
      <c r="V43" s="26"/>
      <c r="W43" s="32"/>
      <c r="AA43" s="93"/>
      <c r="AB43" s="93"/>
      <c r="AC43" s="29"/>
      <c r="AD43" s="29"/>
      <c r="AE43" s="17"/>
      <c r="AF43" s="34"/>
      <c r="AI43" s="25"/>
      <c r="AJ43" s="90"/>
      <c r="AK43" s="96"/>
      <c r="AL43" s="89"/>
      <c r="AM43" s="40"/>
      <c r="AR43" s="40"/>
      <c r="AS43" s="39"/>
      <c r="AT43" s="39"/>
      <c r="AU43" s="39"/>
      <c r="AV43" s="39"/>
    </row>
    <row r="44" spans="1:48" ht="15.75" customHeight="1" x14ac:dyDescent="0.25">
      <c r="D44" s="25"/>
      <c r="F44" s="25"/>
      <c r="G44" s="26"/>
      <c r="H44" s="26"/>
      <c r="I44" s="26"/>
      <c r="J44" s="27"/>
      <c r="K44" s="34"/>
      <c r="L44" s="29"/>
      <c r="M44" s="30"/>
      <c r="N44" s="30"/>
      <c r="S44" s="25"/>
      <c r="T44" s="25"/>
      <c r="U44" s="26"/>
      <c r="V44" s="26"/>
      <c r="W44" s="32"/>
      <c r="AA44" s="93"/>
      <c r="AB44" s="93"/>
      <c r="AC44" s="29"/>
      <c r="AD44" s="29"/>
      <c r="AE44" s="17"/>
      <c r="AF44" s="34"/>
      <c r="AI44" s="25"/>
      <c r="AJ44" s="90"/>
      <c r="AK44" s="96"/>
      <c r="AL44" s="89"/>
      <c r="AM44" s="40"/>
      <c r="AR44" s="40"/>
      <c r="AS44" s="39"/>
      <c r="AT44" s="39"/>
      <c r="AU44" s="39"/>
      <c r="AV44" s="39"/>
    </row>
    <row r="45" spans="1:48" ht="15.75" customHeight="1" x14ac:dyDescent="0.25">
      <c r="D45" s="25"/>
      <c r="F45" s="25"/>
      <c r="G45" s="26"/>
      <c r="H45" s="26"/>
      <c r="I45" s="26"/>
      <c r="J45" s="27"/>
      <c r="K45" s="34"/>
      <c r="L45" s="29"/>
      <c r="M45" s="30"/>
      <c r="N45" s="30"/>
      <c r="S45" s="25"/>
      <c r="T45" s="25"/>
      <c r="U45" s="26"/>
      <c r="V45" s="26"/>
      <c r="W45" s="32"/>
      <c r="AA45" s="93"/>
      <c r="AB45" s="93"/>
      <c r="AC45" s="29"/>
      <c r="AD45" s="29"/>
      <c r="AE45" s="17"/>
      <c r="AF45" s="34"/>
      <c r="AI45" s="25"/>
      <c r="AJ45" s="90"/>
      <c r="AK45" s="96"/>
      <c r="AL45" s="89"/>
      <c r="AM45" s="40"/>
      <c r="AR45" s="40"/>
      <c r="AS45" s="39"/>
      <c r="AT45" s="39"/>
      <c r="AU45" s="39"/>
      <c r="AV45" s="39"/>
    </row>
    <row r="46" spans="1:48" ht="15.75" customHeight="1" x14ac:dyDescent="0.25">
      <c r="D46" s="25"/>
      <c r="F46" s="25"/>
      <c r="G46" s="26"/>
      <c r="H46" s="26"/>
      <c r="I46" s="26"/>
      <c r="J46" s="27"/>
      <c r="K46" s="34"/>
      <c r="L46" s="29"/>
      <c r="M46" s="30"/>
      <c r="N46" s="30"/>
      <c r="S46" s="25"/>
      <c r="T46" s="25"/>
      <c r="U46" s="26"/>
      <c r="V46" s="26"/>
      <c r="W46" s="32"/>
      <c r="AA46" s="93"/>
      <c r="AB46" s="93"/>
      <c r="AC46" s="29"/>
      <c r="AD46" s="29"/>
      <c r="AE46" s="17"/>
      <c r="AF46" s="34"/>
      <c r="AI46" s="25"/>
      <c r="AJ46" s="90"/>
      <c r="AK46" s="96"/>
      <c r="AL46" s="89"/>
      <c r="AM46" s="40"/>
      <c r="AR46" s="40"/>
      <c r="AS46" s="39"/>
      <c r="AT46" s="39"/>
      <c r="AU46" s="39"/>
      <c r="AV46" s="39"/>
    </row>
    <row r="47" spans="1:48" ht="15.75" customHeight="1" x14ac:dyDescent="0.25">
      <c r="D47" s="25"/>
      <c r="F47" s="25"/>
      <c r="G47" s="26"/>
      <c r="H47" s="26"/>
      <c r="I47" s="26"/>
      <c r="J47" s="27"/>
      <c r="K47" s="34"/>
      <c r="L47" s="29"/>
      <c r="M47" s="30"/>
      <c r="N47" s="30"/>
      <c r="S47" s="25"/>
      <c r="T47" s="25"/>
      <c r="U47" s="26"/>
      <c r="V47" s="26"/>
      <c r="W47" s="32"/>
      <c r="AA47" s="93"/>
      <c r="AB47" s="93"/>
      <c r="AC47" s="29"/>
      <c r="AD47" s="29"/>
      <c r="AE47" s="17"/>
      <c r="AF47" s="34"/>
      <c r="AI47" s="25"/>
      <c r="AJ47" s="90"/>
      <c r="AK47" s="96"/>
      <c r="AL47" s="89"/>
      <c r="AM47" s="40"/>
      <c r="AR47" s="40"/>
      <c r="AS47" s="39"/>
      <c r="AT47" s="39"/>
      <c r="AU47" s="39"/>
      <c r="AV47" s="39"/>
    </row>
    <row r="48" spans="1:48" ht="15.75" customHeight="1" x14ac:dyDescent="0.25">
      <c r="D48" s="25"/>
      <c r="F48" s="25"/>
      <c r="G48" s="26"/>
      <c r="H48" s="26"/>
      <c r="I48" s="26"/>
      <c r="J48" s="27"/>
      <c r="K48" s="34"/>
      <c r="L48" s="29"/>
      <c r="M48" s="30"/>
      <c r="N48" s="30"/>
      <c r="S48" s="25"/>
      <c r="T48" s="25"/>
      <c r="U48" s="26"/>
      <c r="V48" s="26"/>
      <c r="W48" s="32"/>
      <c r="AA48" s="93"/>
      <c r="AB48" s="93"/>
      <c r="AC48" s="29"/>
      <c r="AD48" s="29"/>
      <c r="AE48" s="17"/>
      <c r="AF48" s="34"/>
      <c r="AI48" s="25"/>
      <c r="AJ48" s="90"/>
      <c r="AK48" s="96"/>
      <c r="AL48" s="89"/>
      <c r="AM48" s="40"/>
      <c r="AR48" s="40"/>
      <c r="AS48" s="39"/>
      <c r="AT48" s="39"/>
      <c r="AU48" s="39"/>
      <c r="AV48" s="39"/>
    </row>
    <row r="49" spans="4:48" ht="15.75" customHeight="1" x14ac:dyDescent="0.25">
      <c r="D49" s="25"/>
      <c r="F49" s="25"/>
      <c r="G49" s="26"/>
      <c r="H49" s="26"/>
      <c r="I49" s="26"/>
      <c r="J49" s="27"/>
      <c r="K49" s="34"/>
      <c r="L49" s="29"/>
      <c r="M49" s="30"/>
      <c r="N49" s="30"/>
      <c r="S49" s="25"/>
      <c r="T49" s="25"/>
      <c r="U49" s="26"/>
      <c r="V49" s="26"/>
      <c r="W49" s="32"/>
      <c r="AA49" s="93"/>
      <c r="AB49" s="93"/>
      <c r="AC49" s="29"/>
      <c r="AD49" s="29"/>
      <c r="AE49" s="17"/>
      <c r="AF49" s="34"/>
      <c r="AI49" s="25"/>
      <c r="AJ49" s="90"/>
      <c r="AK49" s="96"/>
      <c r="AL49" s="89"/>
      <c r="AM49" s="40"/>
      <c r="AR49" s="40"/>
      <c r="AS49" s="39"/>
      <c r="AT49" s="39"/>
      <c r="AU49" s="39"/>
      <c r="AV49" s="39"/>
    </row>
    <row r="50" spans="4:48" ht="15.75" customHeight="1" x14ac:dyDescent="0.25">
      <c r="D50" s="25"/>
      <c r="F50" s="25"/>
      <c r="G50" s="26"/>
      <c r="H50" s="26"/>
      <c r="I50" s="26"/>
      <c r="J50" s="27"/>
      <c r="K50" s="34"/>
      <c r="L50" s="29"/>
      <c r="M50" s="30"/>
      <c r="N50" s="30"/>
      <c r="S50" s="25"/>
      <c r="T50" s="25"/>
      <c r="U50" s="26"/>
      <c r="V50" s="26"/>
      <c r="W50" s="32"/>
      <c r="AA50" s="93"/>
      <c r="AB50" s="93"/>
      <c r="AC50" s="29"/>
      <c r="AD50" s="29"/>
      <c r="AE50" s="17"/>
      <c r="AF50" s="34"/>
      <c r="AI50" s="25"/>
      <c r="AJ50" s="90"/>
      <c r="AK50" s="96"/>
      <c r="AL50" s="89"/>
      <c r="AM50" s="40"/>
      <c r="AR50" s="40"/>
      <c r="AS50" s="39"/>
      <c r="AT50" s="39"/>
      <c r="AU50" s="39"/>
      <c r="AV50" s="39"/>
    </row>
    <row r="51" spans="4:48" ht="15.75" customHeight="1" x14ac:dyDescent="0.25">
      <c r="D51" s="25"/>
      <c r="F51" s="25"/>
      <c r="G51" s="26"/>
      <c r="H51" s="26"/>
      <c r="I51" s="26"/>
      <c r="J51" s="27"/>
      <c r="K51" s="34"/>
      <c r="L51" s="29"/>
      <c r="M51" s="30"/>
      <c r="N51" s="30"/>
      <c r="S51" s="25"/>
      <c r="T51" s="25"/>
      <c r="U51" s="26"/>
      <c r="V51" s="26"/>
      <c r="W51" s="32"/>
      <c r="AA51" s="93"/>
      <c r="AB51" s="93"/>
      <c r="AC51" s="29"/>
      <c r="AD51" s="29"/>
      <c r="AE51" s="17"/>
      <c r="AF51" s="34"/>
      <c r="AI51" s="25"/>
      <c r="AJ51" s="90"/>
      <c r="AK51" s="96"/>
      <c r="AL51" s="89"/>
      <c r="AM51" s="40"/>
      <c r="AR51" s="40"/>
      <c r="AS51" s="39"/>
      <c r="AT51" s="39"/>
      <c r="AU51" s="39"/>
      <c r="AV51" s="39"/>
    </row>
    <row r="52" spans="4:48" ht="15.75" customHeight="1" x14ac:dyDescent="0.25">
      <c r="D52" s="25"/>
      <c r="F52" s="25"/>
      <c r="G52" s="26"/>
      <c r="H52" s="26"/>
      <c r="I52" s="26"/>
      <c r="J52" s="27"/>
      <c r="K52" s="34"/>
      <c r="L52" s="29"/>
      <c r="M52" s="30"/>
      <c r="N52" s="30"/>
      <c r="S52" s="25"/>
      <c r="T52" s="25"/>
      <c r="U52" s="26"/>
      <c r="V52" s="26"/>
      <c r="W52" s="32"/>
      <c r="AA52" s="93"/>
      <c r="AB52" s="93"/>
      <c r="AC52" s="29"/>
      <c r="AD52" s="29"/>
      <c r="AE52" s="17"/>
      <c r="AF52" s="34"/>
      <c r="AI52" s="25"/>
      <c r="AJ52" s="90"/>
      <c r="AK52" s="96"/>
      <c r="AL52" s="89"/>
      <c r="AM52" s="40"/>
      <c r="AR52" s="40"/>
      <c r="AS52" s="39"/>
      <c r="AT52" s="39"/>
      <c r="AU52" s="39"/>
      <c r="AV52" s="39"/>
    </row>
    <row r="53" spans="4:48" ht="15.75" customHeight="1" x14ac:dyDescent="0.25">
      <c r="D53" s="25"/>
      <c r="F53" s="25"/>
      <c r="G53" s="26"/>
      <c r="H53" s="26"/>
      <c r="I53" s="26"/>
      <c r="J53" s="27"/>
      <c r="K53" s="34"/>
      <c r="L53" s="29"/>
      <c r="M53" s="30"/>
      <c r="N53" s="30"/>
      <c r="S53" s="25"/>
      <c r="T53" s="25"/>
      <c r="U53" s="26"/>
      <c r="V53" s="26"/>
      <c r="W53" s="32"/>
      <c r="AA53" s="93"/>
      <c r="AB53" s="93"/>
      <c r="AC53" s="29"/>
      <c r="AD53" s="29"/>
      <c r="AE53" s="17"/>
      <c r="AF53" s="34"/>
      <c r="AI53" s="25"/>
      <c r="AJ53" s="90"/>
      <c r="AK53" s="96"/>
      <c r="AL53" s="89"/>
      <c r="AM53" s="40"/>
      <c r="AR53" s="40"/>
      <c r="AS53" s="39"/>
      <c r="AT53" s="39"/>
      <c r="AU53" s="39"/>
      <c r="AV53" s="39"/>
    </row>
    <row r="54" spans="4:48" ht="15.75" customHeight="1" x14ac:dyDescent="0.25">
      <c r="D54" s="25"/>
      <c r="F54" s="25"/>
      <c r="G54" s="26"/>
      <c r="H54" s="26"/>
      <c r="I54" s="26"/>
      <c r="J54" s="27"/>
      <c r="K54" s="34"/>
      <c r="L54" s="29"/>
      <c r="M54" s="30"/>
      <c r="N54" s="30"/>
      <c r="S54" s="25"/>
      <c r="T54" s="25"/>
      <c r="U54" s="26"/>
      <c r="V54" s="26"/>
      <c r="W54" s="32"/>
      <c r="AA54" s="93"/>
      <c r="AB54" s="93"/>
      <c r="AC54" s="29"/>
      <c r="AD54" s="29"/>
      <c r="AE54" s="17"/>
      <c r="AF54" s="34"/>
      <c r="AI54" s="25"/>
      <c r="AJ54" s="90"/>
      <c r="AK54" s="96"/>
      <c r="AL54" s="89"/>
      <c r="AM54" s="40"/>
      <c r="AR54" s="40"/>
      <c r="AS54" s="39"/>
      <c r="AT54" s="39"/>
      <c r="AU54" s="39"/>
      <c r="AV54" s="39"/>
    </row>
    <row r="55" spans="4:48" ht="15.75" customHeight="1" x14ac:dyDescent="0.25">
      <c r="D55" s="25"/>
      <c r="F55" s="25"/>
      <c r="G55" s="26"/>
      <c r="H55" s="26"/>
      <c r="I55" s="26"/>
      <c r="J55" s="27"/>
      <c r="K55" s="34"/>
      <c r="L55" s="29"/>
      <c r="M55" s="30"/>
      <c r="N55" s="30"/>
      <c r="S55" s="25"/>
      <c r="T55" s="25"/>
      <c r="U55" s="26"/>
      <c r="V55" s="26"/>
      <c r="W55" s="32"/>
      <c r="AA55" s="93"/>
      <c r="AB55" s="93"/>
      <c r="AC55" s="29"/>
      <c r="AD55" s="29"/>
      <c r="AE55" s="17"/>
      <c r="AF55" s="34"/>
      <c r="AI55" s="25"/>
      <c r="AJ55" s="90"/>
      <c r="AK55" s="96"/>
      <c r="AL55" s="89"/>
      <c r="AM55" s="40"/>
      <c r="AR55" s="40"/>
      <c r="AS55" s="39"/>
      <c r="AT55" s="39"/>
      <c r="AU55" s="39"/>
      <c r="AV55" s="39"/>
    </row>
    <row r="56" spans="4:48" ht="15.75" customHeight="1" x14ac:dyDescent="0.25">
      <c r="D56" s="25"/>
      <c r="F56" s="25"/>
      <c r="G56" s="26"/>
      <c r="H56" s="26"/>
      <c r="I56" s="26"/>
      <c r="J56" s="27"/>
      <c r="K56" s="34"/>
      <c r="L56" s="29"/>
      <c r="M56" s="30"/>
      <c r="N56" s="30"/>
      <c r="S56" s="25"/>
      <c r="T56" s="25"/>
      <c r="U56" s="26"/>
      <c r="V56" s="26"/>
      <c r="W56" s="32"/>
      <c r="AA56" s="93"/>
      <c r="AB56" s="93"/>
      <c r="AC56" s="29"/>
      <c r="AD56" s="29"/>
      <c r="AE56" s="17"/>
      <c r="AF56" s="34"/>
      <c r="AI56" s="25"/>
      <c r="AJ56" s="90"/>
      <c r="AK56" s="96"/>
      <c r="AL56" s="89"/>
      <c r="AM56" s="40"/>
      <c r="AR56" s="40"/>
      <c r="AS56" s="39"/>
      <c r="AT56" s="39"/>
      <c r="AU56" s="39"/>
      <c r="AV56" s="39"/>
    </row>
    <row r="57" spans="4:48" ht="15.75" customHeight="1" x14ac:dyDescent="0.25">
      <c r="D57" s="25"/>
      <c r="F57" s="25"/>
      <c r="G57" s="26"/>
      <c r="H57" s="26"/>
      <c r="I57" s="26"/>
      <c r="J57" s="27"/>
      <c r="K57" s="34"/>
      <c r="L57" s="29"/>
      <c r="M57" s="30"/>
      <c r="N57" s="30"/>
      <c r="S57" s="25"/>
      <c r="T57" s="25"/>
      <c r="U57" s="26"/>
      <c r="V57" s="26"/>
      <c r="W57" s="32"/>
      <c r="AA57" s="93"/>
      <c r="AB57" s="93"/>
      <c r="AC57" s="29"/>
      <c r="AD57" s="29"/>
      <c r="AE57" s="17"/>
      <c r="AF57" s="34"/>
      <c r="AI57" s="25"/>
      <c r="AJ57" s="90"/>
      <c r="AK57" s="96"/>
      <c r="AL57" s="89"/>
      <c r="AM57" s="40"/>
      <c r="AR57" s="40"/>
      <c r="AS57" s="39"/>
      <c r="AT57" s="39"/>
      <c r="AU57" s="39"/>
      <c r="AV57" s="39"/>
    </row>
    <row r="58" spans="4:48" ht="15.75" customHeight="1" x14ac:dyDescent="0.25">
      <c r="D58" s="25"/>
      <c r="F58" s="25"/>
      <c r="G58" s="26"/>
      <c r="H58" s="26"/>
      <c r="I58" s="26"/>
      <c r="J58" s="27"/>
      <c r="K58" s="34"/>
      <c r="L58" s="29"/>
      <c r="M58" s="30"/>
      <c r="N58" s="30"/>
      <c r="S58" s="25"/>
      <c r="T58" s="25"/>
      <c r="U58" s="26"/>
      <c r="V58" s="26"/>
      <c r="W58" s="32"/>
      <c r="AA58" s="93"/>
      <c r="AB58" s="93"/>
      <c r="AC58" s="29"/>
      <c r="AD58" s="29"/>
      <c r="AE58" s="17"/>
      <c r="AF58" s="34"/>
      <c r="AI58" s="25"/>
      <c r="AJ58" s="90"/>
      <c r="AK58" s="96"/>
      <c r="AL58" s="89"/>
      <c r="AM58" s="40"/>
      <c r="AR58" s="40"/>
      <c r="AS58" s="39"/>
      <c r="AT58" s="39"/>
      <c r="AU58" s="39"/>
      <c r="AV58" s="39"/>
    </row>
    <row r="59" spans="4:48" ht="15.75" customHeight="1" x14ac:dyDescent="0.25">
      <c r="D59" s="25"/>
      <c r="F59" s="25"/>
      <c r="G59" s="26"/>
      <c r="H59" s="26"/>
      <c r="I59" s="26"/>
      <c r="J59" s="27"/>
      <c r="K59" s="34"/>
      <c r="L59" s="29"/>
      <c r="M59" s="30"/>
      <c r="N59" s="30"/>
      <c r="S59" s="25"/>
      <c r="T59" s="25"/>
      <c r="U59" s="26"/>
      <c r="V59" s="26"/>
      <c r="W59" s="32"/>
      <c r="AA59" s="93"/>
      <c r="AB59" s="93"/>
      <c r="AC59" s="29"/>
      <c r="AD59" s="29"/>
      <c r="AE59" s="17"/>
      <c r="AF59" s="34"/>
      <c r="AI59" s="25"/>
      <c r="AJ59" s="90"/>
      <c r="AK59" s="96"/>
      <c r="AL59" s="89"/>
      <c r="AM59" s="40"/>
      <c r="AR59" s="40"/>
      <c r="AS59" s="39"/>
      <c r="AT59" s="39"/>
      <c r="AU59" s="39"/>
      <c r="AV59" s="39"/>
    </row>
    <row r="60" spans="4:48" ht="15.75" customHeight="1" x14ac:dyDescent="0.25">
      <c r="D60" s="25"/>
      <c r="F60" s="25"/>
      <c r="G60" s="26"/>
      <c r="H60" s="26"/>
      <c r="I60" s="26"/>
      <c r="J60" s="27"/>
      <c r="K60" s="34"/>
      <c r="L60" s="29"/>
      <c r="M60" s="30"/>
      <c r="N60" s="30"/>
      <c r="S60" s="25"/>
      <c r="T60" s="25"/>
      <c r="U60" s="26"/>
      <c r="V60" s="26"/>
      <c r="W60" s="32"/>
      <c r="AA60" s="93"/>
      <c r="AB60" s="93"/>
      <c r="AC60" s="29"/>
      <c r="AD60" s="29"/>
      <c r="AE60" s="17"/>
      <c r="AF60" s="34"/>
      <c r="AI60" s="25"/>
      <c r="AJ60" s="90"/>
      <c r="AK60" s="96"/>
      <c r="AL60" s="89"/>
      <c r="AM60" s="40"/>
      <c r="AR60" s="40"/>
      <c r="AS60" s="39"/>
      <c r="AT60" s="39"/>
      <c r="AU60" s="39"/>
      <c r="AV60" s="39"/>
    </row>
    <row r="61" spans="4:48" ht="15.75" customHeight="1" x14ac:dyDescent="0.25">
      <c r="D61" s="25"/>
      <c r="F61" s="25"/>
      <c r="G61" s="26"/>
      <c r="H61" s="26"/>
      <c r="I61" s="26"/>
      <c r="J61" s="27"/>
      <c r="K61" s="34"/>
      <c r="L61" s="29"/>
      <c r="M61" s="30"/>
      <c r="N61" s="30"/>
      <c r="S61" s="25"/>
      <c r="T61" s="25"/>
      <c r="U61" s="26"/>
      <c r="V61" s="26"/>
      <c r="W61" s="32"/>
      <c r="AA61" s="93"/>
      <c r="AB61" s="93"/>
      <c r="AC61" s="29"/>
      <c r="AD61" s="29"/>
      <c r="AE61" s="17"/>
      <c r="AF61" s="34"/>
      <c r="AI61" s="25"/>
      <c r="AJ61" s="90"/>
      <c r="AK61" s="96"/>
      <c r="AL61" s="89"/>
      <c r="AM61" s="40"/>
      <c r="AR61" s="40"/>
      <c r="AS61" s="39"/>
      <c r="AT61" s="39"/>
      <c r="AU61" s="39"/>
      <c r="AV61" s="39"/>
    </row>
    <row r="62" spans="4:48" ht="15.75" customHeight="1" x14ac:dyDescent="0.25">
      <c r="D62" s="25"/>
      <c r="F62" s="25"/>
      <c r="G62" s="26"/>
      <c r="H62" s="26"/>
      <c r="I62" s="26"/>
      <c r="J62" s="27"/>
      <c r="K62" s="34"/>
      <c r="L62" s="29"/>
      <c r="M62" s="30"/>
      <c r="N62" s="30"/>
      <c r="S62" s="25"/>
      <c r="T62" s="25"/>
      <c r="U62" s="26"/>
      <c r="V62" s="26"/>
      <c r="W62" s="32"/>
      <c r="AA62" s="93"/>
      <c r="AB62" s="93"/>
      <c r="AC62" s="29"/>
      <c r="AD62" s="29"/>
      <c r="AE62" s="17"/>
      <c r="AF62" s="34"/>
      <c r="AI62" s="25"/>
      <c r="AJ62" s="90"/>
      <c r="AK62" s="96"/>
      <c r="AL62" s="89"/>
      <c r="AM62" s="40"/>
      <c r="AR62" s="40"/>
      <c r="AS62" s="39"/>
      <c r="AT62" s="39"/>
      <c r="AU62" s="39"/>
      <c r="AV62" s="39"/>
    </row>
    <row r="63" spans="4:48" ht="15.75" customHeight="1" x14ac:dyDescent="0.25">
      <c r="D63" s="25"/>
      <c r="F63" s="25"/>
      <c r="G63" s="26"/>
      <c r="H63" s="26"/>
      <c r="I63" s="26"/>
      <c r="J63" s="27"/>
      <c r="K63" s="34"/>
      <c r="L63" s="29"/>
      <c r="M63" s="30"/>
      <c r="N63" s="30"/>
      <c r="S63" s="25"/>
      <c r="T63" s="25"/>
      <c r="U63" s="26"/>
      <c r="V63" s="26"/>
      <c r="W63" s="32"/>
      <c r="AA63" s="93"/>
      <c r="AB63" s="93"/>
      <c r="AC63" s="29"/>
      <c r="AD63" s="29"/>
      <c r="AE63" s="17"/>
      <c r="AF63" s="34"/>
      <c r="AI63" s="25"/>
      <c r="AJ63" s="90"/>
      <c r="AK63" s="96"/>
      <c r="AL63" s="89"/>
      <c r="AM63" s="40"/>
      <c r="AR63" s="40"/>
      <c r="AS63" s="39"/>
      <c r="AT63" s="39"/>
      <c r="AU63" s="39"/>
      <c r="AV63" s="39"/>
    </row>
    <row r="64" spans="4:48" ht="15.75" customHeight="1" x14ac:dyDescent="0.25">
      <c r="D64" s="25"/>
      <c r="F64" s="25"/>
      <c r="G64" s="26"/>
      <c r="H64" s="26"/>
      <c r="I64" s="26"/>
      <c r="J64" s="27"/>
      <c r="K64" s="34"/>
      <c r="L64" s="29"/>
      <c r="M64" s="30"/>
      <c r="N64" s="30"/>
      <c r="S64" s="25"/>
      <c r="T64" s="25"/>
      <c r="U64" s="26"/>
      <c r="V64" s="26"/>
      <c r="W64" s="32"/>
      <c r="AA64" s="93"/>
      <c r="AB64" s="93"/>
      <c r="AC64" s="29"/>
      <c r="AD64" s="29"/>
      <c r="AE64" s="17"/>
      <c r="AF64" s="34"/>
      <c r="AI64" s="25"/>
      <c r="AJ64" s="90"/>
      <c r="AK64" s="96"/>
      <c r="AL64" s="89"/>
      <c r="AM64" s="40"/>
      <c r="AR64" s="40"/>
      <c r="AS64" s="39"/>
      <c r="AT64" s="39"/>
      <c r="AU64" s="39"/>
      <c r="AV64" s="39"/>
    </row>
    <row r="65" spans="2:48" ht="15.75" customHeight="1" x14ac:dyDescent="0.25">
      <c r="D65" s="25"/>
      <c r="F65" s="25"/>
      <c r="G65" s="26"/>
      <c r="H65" s="26"/>
      <c r="I65" s="26"/>
      <c r="J65" s="27"/>
      <c r="K65" s="34"/>
      <c r="L65" s="29"/>
      <c r="M65" s="30"/>
      <c r="N65" s="30"/>
      <c r="S65" s="25"/>
      <c r="T65" s="25"/>
      <c r="U65" s="26"/>
      <c r="V65" s="26"/>
      <c r="W65" s="32"/>
      <c r="AA65" s="93"/>
      <c r="AB65" s="93"/>
      <c r="AC65" s="29"/>
      <c r="AD65" s="29"/>
      <c r="AE65" s="17"/>
      <c r="AF65" s="34"/>
      <c r="AI65" s="25"/>
      <c r="AJ65" s="90"/>
      <c r="AK65" s="96"/>
      <c r="AL65" s="89"/>
      <c r="AM65" s="40"/>
      <c r="AR65" s="40"/>
      <c r="AS65" s="39"/>
      <c r="AT65" s="39"/>
      <c r="AU65" s="39"/>
      <c r="AV65" s="39"/>
    </row>
    <row r="66" spans="2:48" ht="15.75" customHeight="1" x14ac:dyDescent="0.25">
      <c r="D66" s="25"/>
      <c r="F66" s="25"/>
      <c r="G66" s="26"/>
      <c r="H66" s="26"/>
      <c r="I66" s="26"/>
      <c r="J66" s="27"/>
      <c r="K66" s="34"/>
      <c r="L66" s="29"/>
      <c r="M66" s="30"/>
      <c r="N66" s="30"/>
      <c r="S66" s="25"/>
      <c r="T66" s="25"/>
      <c r="U66" s="26"/>
      <c r="V66" s="26"/>
      <c r="W66" s="32"/>
      <c r="AA66" s="93"/>
      <c r="AB66" s="93"/>
      <c r="AC66" s="29"/>
      <c r="AD66" s="29"/>
      <c r="AE66" s="17"/>
      <c r="AF66" s="34"/>
      <c r="AI66" s="25"/>
      <c r="AJ66" s="90"/>
      <c r="AK66" s="96"/>
      <c r="AL66" s="89"/>
      <c r="AM66" s="40"/>
      <c r="AR66" s="40"/>
      <c r="AS66" s="39"/>
      <c r="AT66" s="39"/>
      <c r="AU66" s="39"/>
      <c r="AV66" s="39"/>
    </row>
    <row r="67" spans="2:48" ht="15.75" customHeight="1" x14ac:dyDescent="0.25">
      <c r="D67" s="25"/>
      <c r="F67" s="25"/>
      <c r="G67" s="26"/>
      <c r="H67" s="26"/>
      <c r="I67" s="26"/>
      <c r="J67" s="27"/>
      <c r="K67" s="34"/>
      <c r="L67" s="29"/>
      <c r="M67" s="30"/>
      <c r="N67" s="30"/>
      <c r="S67" s="25"/>
      <c r="T67" s="25"/>
      <c r="U67" s="26"/>
      <c r="V67" s="26"/>
      <c r="W67" s="32"/>
      <c r="AA67" s="93"/>
      <c r="AB67" s="93"/>
      <c r="AC67" s="29"/>
      <c r="AD67" s="29"/>
      <c r="AE67" s="17"/>
      <c r="AF67" s="34"/>
      <c r="AI67" s="25"/>
      <c r="AJ67" s="90"/>
      <c r="AK67" s="96"/>
      <c r="AL67" s="89"/>
      <c r="AM67" s="40"/>
      <c r="AR67" s="40"/>
      <c r="AS67" s="39"/>
      <c r="AT67" s="39"/>
      <c r="AU67" s="39"/>
      <c r="AV67" s="39"/>
    </row>
    <row r="68" spans="2:48" ht="15.75" customHeight="1" x14ac:dyDescent="0.25">
      <c r="D68" s="25"/>
      <c r="F68" s="25"/>
      <c r="G68" s="26"/>
      <c r="H68" s="26"/>
      <c r="I68" s="26"/>
      <c r="J68" s="27"/>
      <c r="K68" s="34"/>
      <c r="L68" s="29"/>
      <c r="M68" s="30"/>
      <c r="N68" s="30"/>
      <c r="S68" s="25"/>
      <c r="T68" s="25"/>
      <c r="U68" s="26"/>
      <c r="V68" s="26"/>
      <c r="W68" s="32"/>
      <c r="AA68" s="93"/>
      <c r="AB68" s="93"/>
      <c r="AC68" s="29"/>
      <c r="AD68" s="29"/>
      <c r="AE68" s="17"/>
      <c r="AF68" s="34"/>
      <c r="AI68" s="25"/>
      <c r="AJ68" s="90"/>
      <c r="AK68" s="96"/>
      <c r="AL68" s="89"/>
      <c r="AM68" s="40"/>
      <c r="AR68" s="40"/>
      <c r="AS68" s="39"/>
      <c r="AT68" s="39"/>
      <c r="AU68" s="39"/>
      <c r="AV68" s="39"/>
    </row>
    <row r="69" spans="2:48" ht="15.75" customHeight="1" x14ac:dyDescent="0.25">
      <c r="D69" s="25"/>
      <c r="F69" s="25"/>
      <c r="G69" s="26"/>
      <c r="H69" s="26"/>
      <c r="I69" s="26"/>
      <c r="J69" s="27"/>
      <c r="K69" s="34"/>
      <c r="L69" s="29"/>
      <c r="M69" s="30"/>
      <c r="N69" s="30"/>
      <c r="S69" s="25"/>
      <c r="T69" s="25"/>
      <c r="U69" s="26"/>
      <c r="V69" s="26"/>
      <c r="W69" s="32"/>
      <c r="AA69" s="93"/>
      <c r="AB69" s="93"/>
      <c r="AC69" s="29"/>
      <c r="AD69" s="29"/>
      <c r="AE69" s="17"/>
      <c r="AF69" s="34"/>
      <c r="AI69" s="25"/>
      <c r="AJ69" s="90"/>
      <c r="AK69" s="96"/>
      <c r="AL69" s="89"/>
      <c r="AM69" s="40"/>
      <c r="AR69" s="40"/>
      <c r="AS69" s="39"/>
      <c r="AT69" s="39"/>
      <c r="AU69" s="39"/>
      <c r="AV69" s="39"/>
    </row>
    <row r="70" spans="2:48" ht="15.75" customHeight="1" x14ac:dyDescent="0.25">
      <c r="D70" s="25"/>
      <c r="F70" s="25"/>
      <c r="G70" s="26"/>
      <c r="H70" s="26"/>
      <c r="I70" s="26"/>
      <c r="J70" s="27"/>
      <c r="K70" s="34"/>
      <c r="L70" s="29"/>
      <c r="M70" s="30"/>
      <c r="N70" s="30"/>
      <c r="S70" s="25"/>
      <c r="T70" s="25"/>
      <c r="U70" s="26"/>
      <c r="V70" s="26"/>
      <c r="W70" s="32"/>
      <c r="AA70" s="93"/>
      <c r="AB70" s="93"/>
      <c r="AC70" s="29"/>
      <c r="AD70" s="29"/>
      <c r="AE70" s="17"/>
      <c r="AF70" s="34"/>
      <c r="AI70" s="25"/>
      <c r="AJ70" s="90"/>
      <c r="AK70" s="96"/>
      <c r="AL70" s="89"/>
      <c r="AM70" s="40"/>
      <c r="AR70" s="40"/>
      <c r="AS70" s="39"/>
      <c r="AT70" s="39"/>
      <c r="AU70" s="39"/>
      <c r="AV70" s="39"/>
    </row>
    <row r="71" spans="2:48" ht="15.75" customHeight="1" x14ac:dyDescent="0.25">
      <c r="D71" s="25"/>
      <c r="F71" s="25"/>
      <c r="G71" s="26"/>
      <c r="H71" s="26"/>
      <c r="I71" s="26"/>
      <c r="J71" s="27"/>
      <c r="K71" s="34"/>
      <c r="L71" s="29"/>
      <c r="M71" s="30"/>
      <c r="N71" s="30"/>
      <c r="S71" s="25"/>
      <c r="T71" s="25"/>
      <c r="U71" s="26"/>
      <c r="V71" s="26"/>
      <c r="W71" s="32"/>
      <c r="AA71" s="93"/>
      <c r="AB71" s="93"/>
      <c r="AC71" s="29"/>
      <c r="AD71" s="29"/>
      <c r="AE71" s="17"/>
      <c r="AF71" s="34"/>
      <c r="AI71" s="25"/>
      <c r="AJ71" s="90"/>
      <c r="AK71" s="96"/>
      <c r="AL71" s="89"/>
      <c r="AM71" s="40"/>
      <c r="AR71" s="40"/>
      <c r="AS71" s="39"/>
      <c r="AT71" s="39"/>
      <c r="AU71" s="39"/>
      <c r="AV71" s="39"/>
    </row>
    <row r="72" spans="2:48" ht="15.75" customHeight="1" x14ac:dyDescent="0.25">
      <c r="D72" s="25"/>
      <c r="F72" s="25"/>
      <c r="G72" s="26"/>
      <c r="H72" s="26"/>
      <c r="I72" s="26"/>
      <c r="J72" s="27"/>
      <c r="K72" s="34"/>
      <c r="L72" s="29"/>
      <c r="M72" s="30"/>
      <c r="N72" s="30"/>
      <c r="S72" s="25"/>
      <c r="T72" s="25"/>
      <c r="U72" s="26"/>
      <c r="V72" s="26"/>
      <c r="W72" s="32"/>
      <c r="AA72" s="93"/>
      <c r="AB72" s="93"/>
      <c r="AC72" s="29"/>
      <c r="AD72" s="29"/>
      <c r="AE72" s="17"/>
      <c r="AF72" s="34"/>
      <c r="AI72" s="25"/>
      <c r="AJ72" s="90"/>
      <c r="AK72" s="96"/>
      <c r="AL72" s="89"/>
      <c r="AM72" s="40"/>
      <c r="AR72" s="40"/>
      <c r="AS72" s="39"/>
      <c r="AT72" s="39"/>
      <c r="AU72" s="39"/>
      <c r="AV72" s="39"/>
    </row>
    <row r="73" spans="2:48" ht="15.75" customHeight="1" x14ac:dyDescent="0.25">
      <c r="B73" s="43"/>
      <c r="D73" s="25"/>
      <c r="F73" s="25"/>
      <c r="G73" s="26"/>
      <c r="H73" s="26"/>
      <c r="I73" s="26"/>
      <c r="J73" s="27"/>
      <c r="K73" s="34"/>
      <c r="L73" s="29"/>
      <c r="M73" s="30"/>
      <c r="N73" s="30"/>
      <c r="S73" s="25"/>
      <c r="T73" s="25"/>
      <c r="U73" s="26"/>
      <c r="V73" s="26"/>
      <c r="W73" s="32"/>
      <c r="AA73" s="93"/>
      <c r="AB73" s="93"/>
      <c r="AC73" s="29"/>
      <c r="AD73" s="29"/>
      <c r="AE73" s="17"/>
      <c r="AF73" s="34"/>
      <c r="AI73" s="25"/>
      <c r="AJ73" s="90"/>
      <c r="AK73" s="96"/>
      <c r="AL73" s="89"/>
      <c r="AM73" s="40"/>
      <c r="AR73" s="40"/>
      <c r="AS73" s="39"/>
      <c r="AT73" s="39"/>
      <c r="AU73" s="39"/>
      <c r="AV73" s="39"/>
    </row>
    <row r="74" spans="2:48" ht="15.75" customHeight="1" x14ac:dyDescent="0.25">
      <c r="D74" s="25"/>
      <c r="F74" s="25"/>
      <c r="G74" s="26"/>
      <c r="H74" s="26"/>
      <c r="I74" s="26"/>
      <c r="J74" s="27"/>
      <c r="K74" s="34"/>
      <c r="L74" s="29"/>
      <c r="M74" s="30"/>
      <c r="N74" s="30"/>
      <c r="S74" s="25"/>
      <c r="T74" s="25"/>
      <c r="U74" s="26"/>
      <c r="V74" s="26"/>
      <c r="W74" s="32"/>
      <c r="AA74" s="93"/>
      <c r="AB74" s="93"/>
      <c r="AC74" s="29"/>
      <c r="AD74" s="29"/>
      <c r="AE74" s="17"/>
      <c r="AF74" s="34"/>
      <c r="AI74" s="25"/>
      <c r="AJ74" s="90"/>
      <c r="AK74" s="96"/>
      <c r="AL74" s="89"/>
      <c r="AM74" s="40"/>
      <c r="AR74" s="40"/>
      <c r="AS74" s="39"/>
      <c r="AT74" s="39"/>
      <c r="AU74" s="39"/>
      <c r="AV74" s="39"/>
    </row>
    <row r="75" spans="2:48" ht="15.75" customHeight="1" x14ac:dyDescent="0.25">
      <c r="D75" s="25"/>
      <c r="F75" s="25"/>
      <c r="G75" s="26"/>
      <c r="H75" s="26"/>
      <c r="I75" s="26"/>
      <c r="J75" s="27"/>
      <c r="K75" s="34"/>
      <c r="L75" s="29"/>
      <c r="M75" s="30"/>
      <c r="N75" s="30"/>
      <c r="S75" s="25"/>
      <c r="T75" s="25"/>
      <c r="U75" s="26"/>
      <c r="V75" s="26"/>
      <c r="W75" s="32"/>
      <c r="AA75" s="93"/>
      <c r="AB75" s="93"/>
      <c r="AC75" s="29"/>
      <c r="AD75" s="29"/>
      <c r="AE75" s="17"/>
      <c r="AF75" s="34"/>
      <c r="AI75" s="25"/>
      <c r="AJ75" s="90"/>
      <c r="AK75" s="96"/>
      <c r="AL75" s="89"/>
      <c r="AM75" s="40"/>
      <c r="AR75" s="40"/>
      <c r="AS75" s="39"/>
      <c r="AT75" s="39"/>
      <c r="AU75" s="39"/>
      <c r="AV75" s="39"/>
    </row>
    <row r="76" spans="2:48" ht="15.75" customHeight="1" x14ac:dyDescent="0.25">
      <c r="D76" s="25"/>
      <c r="F76" s="25"/>
      <c r="G76" s="26"/>
      <c r="H76" s="26"/>
      <c r="I76" s="26"/>
      <c r="J76" s="27"/>
      <c r="K76" s="34"/>
      <c r="L76" s="29"/>
      <c r="M76" s="30"/>
      <c r="N76" s="30"/>
      <c r="S76" s="25"/>
      <c r="T76" s="25"/>
      <c r="U76" s="26"/>
      <c r="V76" s="26"/>
      <c r="W76" s="32"/>
      <c r="AA76" s="93"/>
      <c r="AB76" s="93"/>
      <c r="AC76" s="29"/>
      <c r="AD76" s="29"/>
      <c r="AE76" s="17"/>
      <c r="AF76" s="34"/>
      <c r="AI76" s="25"/>
      <c r="AJ76" s="90"/>
      <c r="AK76" s="96"/>
      <c r="AL76" s="89"/>
      <c r="AM76" s="40"/>
      <c r="AR76" s="40"/>
      <c r="AS76" s="39"/>
      <c r="AT76" s="39"/>
      <c r="AU76" s="39"/>
      <c r="AV76" s="39"/>
    </row>
    <row r="77" spans="2:48" ht="15.75" customHeight="1" x14ac:dyDescent="0.25">
      <c r="D77" s="25"/>
      <c r="F77" s="25"/>
      <c r="G77" s="26"/>
      <c r="H77" s="26"/>
      <c r="I77" s="26"/>
      <c r="J77" s="27"/>
      <c r="K77" s="34"/>
      <c r="L77" s="29"/>
      <c r="M77" s="30"/>
      <c r="N77" s="30"/>
      <c r="S77" s="25"/>
      <c r="T77" s="25"/>
      <c r="U77" s="26"/>
      <c r="V77" s="26"/>
      <c r="W77" s="32"/>
      <c r="AA77" s="93"/>
      <c r="AB77" s="93"/>
      <c r="AC77" s="29"/>
      <c r="AD77" s="29"/>
      <c r="AE77" s="17"/>
      <c r="AF77" s="34"/>
      <c r="AI77" s="25"/>
      <c r="AJ77" s="90"/>
      <c r="AK77" s="96"/>
      <c r="AL77" s="89"/>
      <c r="AM77" s="40"/>
      <c r="AR77" s="40"/>
      <c r="AS77" s="39"/>
      <c r="AT77" s="39"/>
      <c r="AU77" s="39"/>
      <c r="AV77" s="39"/>
    </row>
    <row r="78" spans="2:48" ht="15.75" customHeight="1" x14ac:dyDescent="0.25">
      <c r="D78" s="25"/>
      <c r="F78" s="25"/>
      <c r="G78" s="26"/>
      <c r="H78" s="26"/>
      <c r="I78" s="26"/>
      <c r="J78" s="27"/>
      <c r="K78" s="34"/>
      <c r="L78" s="29"/>
      <c r="M78" s="30"/>
      <c r="N78" s="30"/>
      <c r="S78" s="25"/>
      <c r="T78" s="25"/>
      <c r="U78" s="26"/>
      <c r="V78" s="26"/>
      <c r="W78" s="32"/>
      <c r="AA78" s="93"/>
      <c r="AB78" s="93"/>
      <c r="AC78" s="29"/>
      <c r="AD78" s="29"/>
      <c r="AE78" s="17"/>
      <c r="AF78" s="34"/>
      <c r="AI78" s="25"/>
      <c r="AJ78" s="90"/>
      <c r="AK78" s="96"/>
      <c r="AL78" s="89"/>
      <c r="AM78" s="40"/>
      <c r="AR78" s="40"/>
      <c r="AS78" s="39"/>
      <c r="AT78" s="39"/>
      <c r="AU78" s="39"/>
      <c r="AV78" s="39"/>
    </row>
    <row r="79" spans="2:48" ht="15.75" customHeight="1" x14ac:dyDescent="0.25">
      <c r="D79" s="25"/>
      <c r="F79" s="25"/>
      <c r="G79" s="26"/>
      <c r="H79" s="26"/>
      <c r="I79" s="26"/>
      <c r="J79" s="27"/>
      <c r="K79" s="34"/>
      <c r="L79" s="29"/>
      <c r="M79" s="30"/>
      <c r="N79" s="30"/>
      <c r="S79" s="25"/>
      <c r="T79" s="25"/>
      <c r="U79" s="26"/>
      <c r="V79" s="26"/>
      <c r="W79" s="32"/>
      <c r="AA79" s="93"/>
      <c r="AB79" s="93"/>
      <c r="AC79" s="29"/>
      <c r="AD79" s="29"/>
      <c r="AE79" s="17"/>
      <c r="AF79" s="34"/>
      <c r="AI79" s="25"/>
      <c r="AJ79" s="90"/>
      <c r="AK79" s="96"/>
      <c r="AL79" s="89"/>
      <c r="AM79" s="40"/>
      <c r="AR79" s="40"/>
      <c r="AS79" s="39"/>
      <c r="AT79" s="39"/>
      <c r="AU79" s="39"/>
      <c r="AV79" s="39"/>
    </row>
    <row r="80" spans="2:48" ht="15.75" customHeight="1" x14ac:dyDescent="0.25">
      <c r="D80" s="25"/>
      <c r="F80" s="25"/>
      <c r="G80" s="26"/>
      <c r="H80" s="26"/>
      <c r="I80" s="26"/>
      <c r="J80" s="27"/>
      <c r="K80" s="34"/>
      <c r="L80" s="29"/>
      <c r="M80" s="30"/>
      <c r="N80" s="30"/>
      <c r="S80" s="25"/>
      <c r="T80" s="25"/>
      <c r="U80" s="26"/>
      <c r="V80" s="26"/>
      <c r="W80" s="32"/>
      <c r="AA80" s="93"/>
      <c r="AB80" s="93"/>
      <c r="AC80" s="29"/>
      <c r="AD80" s="29"/>
      <c r="AE80" s="17"/>
      <c r="AF80" s="34"/>
      <c r="AI80" s="25"/>
      <c r="AJ80" s="90"/>
      <c r="AK80" s="96"/>
      <c r="AL80" s="89"/>
      <c r="AM80" s="40"/>
      <c r="AR80" s="40"/>
      <c r="AS80" s="39"/>
      <c r="AT80" s="39"/>
      <c r="AU80" s="39"/>
      <c r="AV80" s="39"/>
    </row>
    <row r="81" spans="4:48" ht="15.75" customHeight="1" x14ac:dyDescent="0.25">
      <c r="D81" s="25"/>
      <c r="F81" s="25"/>
      <c r="G81" s="26"/>
      <c r="H81" s="26"/>
      <c r="I81" s="26"/>
      <c r="J81" s="27"/>
      <c r="K81" s="34"/>
      <c r="L81" s="29"/>
      <c r="M81" s="30"/>
      <c r="N81" s="30"/>
      <c r="S81" s="25"/>
      <c r="T81" s="25"/>
      <c r="U81" s="26"/>
      <c r="V81" s="26"/>
      <c r="W81" s="32"/>
      <c r="AA81" s="93"/>
      <c r="AB81" s="93"/>
      <c r="AC81" s="29"/>
      <c r="AD81" s="29"/>
      <c r="AE81" s="17"/>
      <c r="AF81" s="34"/>
      <c r="AI81" s="25"/>
      <c r="AJ81" s="90"/>
      <c r="AK81" s="96"/>
      <c r="AL81" s="89"/>
      <c r="AM81" s="40"/>
      <c r="AR81" s="40"/>
      <c r="AS81" s="39"/>
      <c r="AT81" s="39"/>
      <c r="AU81" s="39"/>
      <c r="AV81" s="39"/>
    </row>
    <row r="82" spans="4:48" ht="15.75" customHeight="1" x14ac:dyDescent="0.25">
      <c r="D82" s="25"/>
      <c r="F82" s="25"/>
      <c r="G82" s="26"/>
      <c r="H82" s="26"/>
      <c r="I82" s="26"/>
      <c r="J82" s="27"/>
      <c r="K82" s="34"/>
      <c r="L82" s="29"/>
      <c r="M82" s="30"/>
      <c r="N82" s="30"/>
      <c r="S82" s="25"/>
      <c r="T82" s="25"/>
      <c r="U82" s="26"/>
      <c r="V82" s="26"/>
      <c r="W82" s="32"/>
      <c r="AA82" s="93"/>
      <c r="AB82" s="93"/>
      <c r="AC82" s="29"/>
      <c r="AD82" s="29"/>
      <c r="AE82" s="17"/>
      <c r="AF82" s="34"/>
      <c r="AI82" s="25"/>
      <c r="AJ82" s="90"/>
      <c r="AK82" s="96"/>
      <c r="AL82" s="89"/>
      <c r="AM82" s="40"/>
      <c r="AR82" s="40"/>
      <c r="AS82" s="39"/>
      <c r="AT82" s="39"/>
      <c r="AU82" s="39"/>
      <c r="AV82" s="39"/>
    </row>
    <row r="83" spans="4:48" ht="15.75" customHeight="1" x14ac:dyDescent="0.25">
      <c r="D83" s="25"/>
      <c r="F83" s="25"/>
      <c r="G83" s="26"/>
      <c r="H83" s="26"/>
      <c r="I83" s="26"/>
      <c r="J83" s="27"/>
      <c r="K83" s="34"/>
      <c r="L83" s="29"/>
      <c r="M83" s="30"/>
      <c r="N83" s="30"/>
      <c r="S83" s="25"/>
      <c r="T83" s="25"/>
      <c r="U83" s="26"/>
      <c r="V83" s="26"/>
      <c r="W83" s="32"/>
      <c r="AA83" s="93"/>
      <c r="AB83" s="93"/>
      <c r="AC83" s="29"/>
      <c r="AD83" s="29"/>
      <c r="AE83" s="17"/>
      <c r="AF83" s="34"/>
      <c r="AI83" s="25"/>
      <c r="AJ83" s="90"/>
      <c r="AK83" s="96"/>
      <c r="AL83" s="89"/>
      <c r="AM83" s="40"/>
      <c r="AR83" s="40"/>
      <c r="AS83" s="39"/>
      <c r="AT83" s="39"/>
      <c r="AU83" s="39"/>
      <c r="AV83" s="39"/>
    </row>
    <row r="84" spans="4:48" ht="15.75" customHeight="1" x14ac:dyDescent="0.25">
      <c r="D84" s="25"/>
      <c r="F84" s="25"/>
      <c r="G84" s="26"/>
      <c r="H84" s="26"/>
      <c r="I84" s="26"/>
      <c r="J84" s="27"/>
      <c r="K84" s="34"/>
      <c r="L84" s="29"/>
      <c r="M84" s="30"/>
      <c r="N84" s="30"/>
      <c r="S84" s="25"/>
      <c r="T84" s="25"/>
      <c r="U84" s="26"/>
      <c r="V84" s="26"/>
      <c r="W84" s="32"/>
      <c r="AA84" s="93"/>
      <c r="AB84" s="93"/>
      <c r="AC84" s="29"/>
      <c r="AD84" s="29"/>
      <c r="AE84" s="17"/>
      <c r="AF84" s="34"/>
      <c r="AI84" s="25"/>
      <c r="AJ84" s="90"/>
      <c r="AK84" s="96"/>
      <c r="AL84" s="89"/>
      <c r="AM84" s="40"/>
      <c r="AR84" s="40"/>
      <c r="AS84" s="39"/>
      <c r="AT84" s="39"/>
      <c r="AU84" s="39"/>
      <c r="AV84" s="39"/>
    </row>
    <row r="85" spans="4:48" ht="15.75" customHeight="1" x14ac:dyDescent="0.25">
      <c r="D85" s="25"/>
      <c r="F85" s="25"/>
      <c r="G85" s="26"/>
      <c r="H85" s="26"/>
      <c r="I85" s="26"/>
      <c r="J85" s="27"/>
      <c r="K85" s="34"/>
      <c r="L85" s="29"/>
      <c r="M85" s="30"/>
      <c r="N85" s="30"/>
      <c r="S85" s="25"/>
      <c r="T85" s="25"/>
      <c r="U85" s="26"/>
      <c r="V85" s="26"/>
      <c r="W85" s="32"/>
      <c r="AA85" s="93"/>
      <c r="AB85" s="93"/>
      <c r="AC85" s="29"/>
      <c r="AD85" s="29"/>
      <c r="AE85" s="17"/>
      <c r="AF85" s="34"/>
      <c r="AI85" s="25"/>
      <c r="AJ85" s="90"/>
      <c r="AK85" s="96"/>
      <c r="AL85" s="89"/>
      <c r="AM85" s="40"/>
      <c r="AR85" s="40"/>
      <c r="AS85" s="39"/>
      <c r="AT85" s="39"/>
      <c r="AU85" s="39"/>
      <c r="AV85" s="39"/>
    </row>
    <row r="86" spans="4:48" ht="15.75" customHeight="1" x14ac:dyDescent="0.25">
      <c r="D86" s="25"/>
      <c r="F86" s="25"/>
      <c r="G86" s="26"/>
      <c r="H86" s="26"/>
      <c r="I86" s="26"/>
      <c r="J86" s="27"/>
      <c r="K86" s="34"/>
      <c r="L86" s="29"/>
      <c r="M86" s="30"/>
      <c r="N86" s="30"/>
      <c r="S86" s="25"/>
      <c r="T86" s="25"/>
      <c r="U86" s="26"/>
      <c r="V86" s="26"/>
      <c r="W86" s="32"/>
      <c r="AA86" s="93"/>
      <c r="AB86" s="93"/>
      <c r="AC86" s="29"/>
      <c r="AD86" s="29"/>
      <c r="AE86" s="17"/>
      <c r="AF86" s="34"/>
      <c r="AI86" s="25"/>
      <c r="AJ86" s="90"/>
      <c r="AK86" s="96"/>
      <c r="AL86" s="89"/>
      <c r="AM86" s="40"/>
      <c r="AR86" s="40"/>
      <c r="AS86" s="39"/>
      <c r="AT86" s="39"/>
      <c r="AU86" s="39"/>
      <c r="AV86" s="39"/>
    </row>
    <row r="87" spans="4:48" ht="15.75" customHeight="1" x14ac:dyDescent="0.25">
      <c r="D87" s="25"/>
      <c r="F87" s="25"/>
      <c r="G87" s="26"/>
      <c r="H87" s="26"/>
      <c r="I87" s="26"/>
      <c r="J87" s="27"/>
      <c r="K87" s="34"/>
      <c r="L87" s="29"/>
      <c r="M87" s="30"/>
      <c r="N87" s="30"/>
      <c r="S87" s="25"/>
      <c r="T87" s="25"/>
      <c r="U87" s="26"/>
      <c r="V87" s="26"/>
      <c r="W87" s="32"/>
      <c r="AA87" s="93"/>
      <c r="AB87" s="93"/>
      <c r="AC87" s="29"/>
      <c r="AD87" s="29"/>
      <c r="AE87" s="17"/>
      <c r="AF87" s="34"/>
      <c r="AI87" s="25"/>
      <c r="AJ87" s="90"/>
      <c r="AK87" s="96"/>
      <c r="AL87" s="89"/>
      <c r="AM87" s="40"/>
      <c r="AR87" s="40"/>
      <c r="AS87" s="39"/>
      <c r="AT87" s="39"/>
      <c r="AU87" s="39"/>
      <c r="AV87" s="39"/>
    </row>
    <row r="88" spans="4:48" ht="15.75" customHeight="1" x14ac:dyDescent="0.25">
      <c r="D88" s="25"/>
      <c r="F88" s="25"/>
      <c r="G88" s="26"/>
      <c r="H88" s="26"/>
      <c r="I88" s="26"/>
      <c r="J88" s="27"/>
      <c r="K88" s="34"/>
      <c r="L88" s="29"/>
      <c r="M88" s="30"/>
      <c r="N88" s="30"/>
      <c r="S88" s="25"/>
      <c r="T88" s="25"/>
      <c r="U88" s="26"/>
      <c r="V88" s="26"/>
      <c r="W88" s="32"/>
      <c r="AA88" s="93"/>
      <c r="AB88" s="93"/>
      <c r="AC88" s="29"/>
      <c r="AD88" s="29"/>
      <c r="AE88" s="17"/>
      <c r="AF88" s="34"/>
      <c r="AI88" s="25"/>
      <c r="AJ88" s="90"/>
      <c r="AK88" s="96"/>
      <c r="AL88" s="89"/>
      <c r="AM88" s="40"/>
      <c r="AR88" s="40"/>
      <c r="AS88" s="39"/>
      <c r="AT88" s="39"/>
      <c r="AU88" s="39"/>
      <c r="AV88" s="39"/>
    </row>
    <row r="89" spans="4:48" ht="15.75" customHeight="1" x14ac:dyDescent="0.25">
      <c r="D89" s="25"/>
      <c r="F89" s="25"/>
      <c r="G89" s="26"/>
      <c r="H89" s="26"/>
      <c r="I89" s="26"/>
      <c r="J89" s="27"/>
      <c r="K89" s="34"/>
      <c r="L89" s="29"/>
      <c r="M89" s="30"/>
      <c r="N89" s="30"/>
      <c r="S89" s="25"/>
      <c r="T89" s="25"/>
      <c r="U89" s="26"/>
      <c r="V89" s="26"/>
      <c r="W89" s="32"/>
      <c r="AA89" s="93"/>
      <c r="AB89" s="93"/>
      <c r="AC89" s="29"/>
      <c r="AD89" s="29"/>
      <c r="AE89" s="17"/>
      <c r="AF89" s="34"/>
      <c r="AI89" s="25"/>
      <c r="AJ89" s="90"/>
      <c r="AK89" s="96"/>
      <c r="AL89" s="89"/>
      <c r="AM89" s="40"/>
      <c r="AR89" s="40"/>
      <c r="AS89" s="39"/>
      <c r="AT89" s="39"/>
      <c r="AU89" s="39"/>
      <c r="AV89" s="39"/>
    </row>
    <row r="90" spans="4:48" ht="15.75" customHeight="1" x14ac:dyDescent="0.25">
      <c r="D90" s="25"/>
      <c r="F90" s="25"/>
      <c r="G90" s="26"/>
      <c r="H90" s="26"/>
      <c r="I90" s="26"/>
      <c r="J90" s="27"/>
      <c r="K90" s="34"/>
      <c r="L90" s="29"/>
      <c r="M90" s="30"/>
      <c r="N90" s="30"/>
      <c r="S90" s="25"/>
      <c r="T90" s="25"/>
      <c r="U90" s="26"/>
      <c r="V90" s="26"/>
      <c r="W90" s="32"/>
      <c r="AA90" s="93"/>
      <c r="AB90" s="93"/>
      <c r="AC90" s="29"/>
      <c r="AD90" s="29"/>
      <c r="AE90" s="17"/>
      <c r="AF90" s="34"/>
      <c r="AI90" s="25"/>
      <c r="AJ90" s="90"/>
      <c r="AK90" s="96"/>
      <c r="AL90" s="89"/>
      <c r="AM90" s="40"/>
      <c r="AR90" s="40"/>
      <c r="AS90" s="39"/>
      <c r="AT90" s="39"/>
      <c r="AU90" s="39"/>
      <c r="AV90" s="39"/>
    </row>
    <row r="91" spans="4:48" ht="15.75" customHeight="1" x14ac:dyDescent="0.25">
      <c r="D91" s="25"/>
      <c r="F91" s="25"/>
      <c r="G91" s="26"/>
      <c r="H91" s="26"/>
      <c r="I91" s="26"/>
      <c r="J91" s="27"/>
      <c r="K91" s="34"/>
      <c r="L91" s="29"/>
      <c r="M91" s="30"/>
      <c r="N91" s="30"/>
      <c r="S91" s="25"/>
      <c r="T91" s="25"/>
      <c r="U91" s="26"/>
      <c r="V91" s="26"/>
      <c r="W91" s="32"/>
      <c r="AA91" s="93"/>
      <c r="AB91" s="93"/>
      <c r="AC91" s="29"/>
      <c r="AD91" s="29"/>
      <c r="AE91" s="17"/>
      <c r="AF91" s="34"/>
      <c r="AI91" s="25"/>
      <c r="AJ91" s="90"/>
      <c r="AK91" s="96"/>
      <c r="AL91" s="89"/>
      <c r="AM91" s="40"/>
      <c r="AR91" s="40"/>
      <c r="AS91" s="39"/>
      <c r="AT91" s="39"/>
      <c r="AU91" s="39"/>
      <c r="AV91" s="39"/>
    </row>
    <row r="92" spans="4:48" ht="15.75" customHeight="1" x14ac:dyDescent="0.25">
      <c r="D92" s="25"/>
      <c r="F92" s="25"/>
      <c r="G92" s="26"/>
      <c r="H92" s="26"/>
      <c r="I92" s="26"/>
      <c r="J92" s="27"/>
      <c r="K92" s="34"/>
      <c r="L92" s="29"/>
      <c r="M92" s="30"/>
      <c r="N92" s="30"/>
      <c r="S92" s="25"/>
      <c r="T92" s="25"/>
      <c r="U92" s="26"/>
      <c r="V92" s="26"/>
      <c r="W92" s="32"/>
      <c r="AA92" s="93"/>
      <c r="AB92" s="93"/>
      <c r="AC92" s="29"/>
      <c r="AD92" s="29"/>
      <c r="AE92" s="17"/>
      <c r="AF92" s="34"/>
      <c r="AI92" s="25"/>
      <c r="AJ92" s="90"/>
      <c r="AK92" s="96"/>
      <c r="AL92" s="89"/>
      <c r="AM92" s="40"/>
      <c r="AR92" s="40"/>
      <c r="AS92" s="39"/>
      <c r="AT92" s="39"/>
      <c r="AU92" s="39"/>
      <c r="AV92" s="39"/>
    </row>
    <row r="93" spans="4:48" ht="15.75" customHeight="1" x14ac:dyDescent="0.25">
      <c r="D93" s="25"/>
      <c r="F93" s="25"/>
      <c r="G93" s="26"/>
      <c r="H93" s="26"/>
      <c r="I93" s="26"/>
      <c r="J93" s="27"/>
      <c r="K93" s="34"/>
      <c r="L93" s="29"/>
      <c r="M93" s="30"/>
      <c r="N93" s="30"/>
      <c r="S93" s="25"/>
      <c r="T93" s="25"/>
      <c r="U93" s="26"/>
      <c r="V93" s="26"/>
      <c r="W93" s="32"/>
      <c r="AA93" s="93"/>
      <c r="AB93" s="93"/>
      <c r="AC93" s="29"/>
      <c r="AD93" s="29"/>
      <c r="AE93" s="17"/>
      <c r="AF93" s="34"/>
      <c r="AI93" s="25"/>
      <c r="AJ93" s="90"/>
      <c r="AK93" s="96"/>
      <c r="AL93" s="89"/>
      <c r="AM93" s="40"/>
      <c r="AR93" s="40"/>
      <c r="AS93" s="39"/>
      <c r="AT93" s="39"/>
      <c r="AU93" s="39"/>
      <c r="AV93" s="39"/>
    </row>
    <row r="94" spans="4:48" ht="15.75" customHeight="1" x14ac:dyDescent="0.25">
      <c r="D94" s="25"/>
      <c r="F94" s="25"/>
      <c r="G94" s="26"/>
      <c r="H94" s="26"/>
      <c r="I94" s="26"/>
      <c r="J94" s="27"/>
      <c r="K94" s="34"/>
      <c r="L94" s="29"/>
      <c r="M94" s="30"/>
      <c r="N94" s="30"/>
      <c r="S94" s="25"/>
      <c r="T94" s="25"/>
      <c r="U94" s="26"/>
      <c r="V94" s="26"/>
      <c r="W94" s="32"/>
      <c r="AA94" s="93"/>
      <c r="AB94" s="93"/>
      <c r="AC94" s="29"/>
      <c r="AD94" s="29"/>
      <c r="AE94" s="17"/>
      <c r="AF94" s="34"/>
      <c r="AI94" s="25"/>
      <c r="AJ94" s="90"/>
      <c r="AK94" s="96"/>
      <c r="AL94" s="89"/>
      <c r="AM94" s="40"/>
      <c r="AR94" s="40"/>
      <c r="AS94" s="39"/>
      <c r="AT94" s="39"/>
      <c r="AU94" s="39"/>
      <c r="AV94" s="39"/>
    </row>
    <row r="95" spans="4:48" ht="15.75" customHeight="1" x14ac:dyDescent="0.25">
      <c r="D95" s="25"/>
      <c r="F95" s="25"/>
      <c r="G95" s="26"/>
      <c r="H95" s="26"/>
      <c r="I95" s="26"/>
      <c r="J95" s="27"/>
      <c r="K95" s="34"/>
      <c r="L95" s="29"/>
      <c r="M95" s="30"/>
      <c r="N95" s="30"/>
      <c r="S95" s="25"/>
      <c r="T95" s="25"/>
      <c r="U95" s="26"/>
      <c r="V95" s="26"/>
      <c r="W95" s="32"/>
      <c r="AA95" s="93"/>
      <c r="AB95" s="93"/>
      <c r="AC95" s="29"/>
      <c r="AD95" s="29"/>
      <c r="AE95" s="17"/>
      <c r="AF95" s="34"/>
      <c r="AI95" s="25"/>
      <c r="AJ95" s="90"/>
      <c r="AK95" s="96"/>
      <c r="AL95" s="89"/>
      <c r="AM95" s="40"/>
      <c r="AR95" s="40"/>
      <c r="AS95" s="39"/>
      <c r="AT95" s="39"/>
      <c r="AU95" s="39"/>
      <c r="AV95" s="39"/>
    </row>
    <row r="96" spans="4:48" ht="15.75" customHeight="1" x14ac:dyDescent="0.25">
      <c r="D96" s="25"/>
      <c r="F96" s="25"/>
      <c r="G96" s="26"/>
      <c r="H96" s="26"/>
      <c r="I96" s="26"/>
      <c r="J96" s="27"/>
      <c r="K96" s="34"/>
      <c r="L96" s="29"/>
      <c r="M96" s="30"/>
      <c r="N96" s="30"/>
      <c r="S96" s="25"/>
      <c r="T96" s="25"/>
      <c r="U96" s="26"/>
      <c r="V96" s="26"/>
      <c r="W96" s="32"/>
      <c r="AA96" s="93"/>
      <c r="AB96" s="93"/>
      <c r="AC96" s="29"/>
      <c r="AD96" s="29"/>
      <c r="AE96" s="17"/>
      <c r="AF96" s="34"/>
      <c r="AI96" s="25"/>
      <c r="AJ96" s="90"/>
      <c r="AK96" s="96"/>
      <c r="AL96" s="89"/>
      <c r="AM96" s="40"/>
      <c r="AR96" s="40"/>
      <c r="AS96" s="39"/>
      <c r="AT96" s="39"/>
      <c r="AU96" s="39"/>
      <c r="AV96" s="39"/>
    </row>
    <row r="97" spans="4:48" ht="15.75" customHeight="1" x14ac:dyDescent="0.25">
      <c r="D97" s="25"/>
      <c r="F97" s="25"/>
      <c r="G97" s="26"/>
      <c r="H97" s="26"/>
      <c r="I97" s="26"/>
      <c r="J97" s="27"/>
      <c r="K97" s="34"/>
      <c r="L97" s="29"/>
      <c r="M97" s="30"/>
      <c r="N97" s="30"/>
      <c r="S97" s="25"/>
      <c r="T97" s="25"/>
      <c r="U97" s="26"/>
      <c r="V97" s="26"/>
      <c r="W97" s="32"/>
      <c r="AA97" s="93"/>
      <c r="AB97" s="93"/>
      <c r="AC97" s="29"/>
      <c r="AD97" s="29"/>
      <c r="AE97" s="17"/>
      <c r="AF97" s="34"/>
      <c r="AI97" s="25"/>
      <c r="AJ97" s="90"/>
      <c r="AK97" s="96"/>
      <c r="AL97" s="89"/>
      <c r="AM97" s="40"/>
      <c r="AR97" s="40"/>
      <c r="AS97" s="39"/>
      <c r="AT97" s="39"/>
      <c r="AU97" s="39"/>
      <c r="AV97" s="39"/>
    </row>
    <row r="98" spans="4:48" ht="15.75" customHeight="1" x14ac:dyDescent="0.25">
      <c r="D98" s="25"/>
      <c r="F98" s="25"/>
      <c r="G98" s="26"/>
      <c r="H98" s="26"/>
      <c r="I98" s="26"/>
      <c r="J98" s="27"/>
      <c r="K98" s="34"/>
      <c r="L98" s="29"/>
      <c r="M98" s="30"/>
      <c r="N98" s="30"/>
      <c r="S98" s="25"/>
      <c r="T98" s="25"/>
      <c r="U98" s="26"/>
      <c r="V98" s="26"/>
      <c r="W98" s="32"/>
      <c r="AA98" s="93"/>
      <c r="AB98" s="93"/>
      <c r="AC98" s="29"/>
      <c r="AD98" s="29"/>
      <c r="AE98" s="17"/>
      <c r="AF98" s="34"/>
      <c r="AI98" s="25"/>
      <c r="AJ98" s="90"/>
      <c r="AK98" s="96"/>
      <c r="AL98" s="89"/>
      <c r="AM98" s="40"/>
      <c r="AR98" s="40"/>
      <c r="AS98" s="39"/>
      <c r="AT98" s="39"/>
      <c r="AU98" s="39"/>
      <c r="AV98" s="39"/>
    </row>
    <row r="99" spans="4:48" ht="15.75" customHeight="1" x14ac:dyDescent="0.25">
      <c r="D99" s="25"/>
      <c r="F99" s="25"/>
      <c r="G99" s="26"/>
      <c r="H99" s="26"/>
      <c r="I99" s="26"/>
      <c r="J99" s="27"/>
      <c r="K99" s="34"/>
      <c r="L99" s="29"/>
      <c r="M99" s="30"/>
      <c r="N99" s="30"/>
      <c r="S99" s="25"/>
      <c r="T99" s="25"/>
      <c r="U99" s="26"/>
      <c r="V99" s="26"/>
      <c r="W99" s="32"/>
      <c r="AA99" s="93"/>
      <c r="AB99" s="93"/>
      <c r="AC99" s="29"/>
      <c r="AD99" s="29"/>
      <c r="AE99" s="17"/>
      <c r="AF99" s="34"/>
      <c r="AI99" s="25"/>
      <c r="AJ99" s="90"/>
      <c r="AK99" s="96"/>
      <c r="AL99" s="89"/>
      <c r="AM99" s="40"/>
      <c r="AR99" s="40"/>
      <c r="AS99" s="39"/>
      <c r="AT99" s="39"/>
      <c r="AU99" s="39"/>
      <c r="AV99" s="39"/>
    </row>
    <row r="100" spans="4:48" ht="15.75" customHeight="1" x14ac:dyDescent="0.25">
      <c r="D100" s="25"/>
      <c r="F100" s="25"/>
      <c r="G100" s="26"/>
      <c r="H100" s="26"/>
      <c r="I100" s="26"/>
      <c r="J100" s="27"/>
      <c r="K100" s="34"/>
      <c r="L100" s="29"/>
      <c r="M100" s="30"/>
      <c r="N100" s="30"/>
      <c r="S100" s="25"/>
      <c r="T100" s="25"/>
      <c r="U100" s="26"/>
      <c r="V100" s="26"/>
      <c r="W100" s="32"/>
      <c r="AA100" s="93"/>
      <c r="AB100" s="93"/>
      <c r="AC100" s="29"/>
      <c r="AD100" s="29"/>
      <c r="AE100" s="17"/>
      <c r="AF100" s="34"/>
      <c r="AI100" s="25"/>
      <c r="AJ100" s="90"/>
      <c r="AK100" s="96"/>
      <c r="AL100" s="89"/>
      <c r="AM100" s="40"/>
      <c r="AR100" s="40"/>
      <c r="AS100" s="39"/>
      <c r="AT100" s="39"/>
      <c r="AU100" s="39"/>
      <c r="AV100" s="39"/>
    </row>
    <row r="101" spans="4:48" ht="15.75" customHeight="1" x14ac:dyDescent="0.25">
      <c r="D101" s="25"/>
      <c r="F101" s="25"/>
      <c r="G101" s="26"/>
      <c r="H101" s="26"/>
      <c r="I101" s="26"/>
      <c r="J101" s="27"/>
      <c r="K101" s="34"/>
      <c r="L101" s="29"/>
      <c r="M101" s="30"/>
      <c r="N101" s="30"/>
      <c r="S101" s="25"/>
      <c r="T101" s="25"/>
      <c r="U101" s="26"/>
      <c r="V101" s="26"/>
      <c r="W101" s="32"/>
      <c r="AA101" s="93"/>
      <c r="AB101" s="93"/>
      <c r="AC101" s="29"/>
      <c r="AD101" s="29"/>
      <c r="AE101" s="17"/>
      <c r="AF101" s="34"/>
      <c r="AI101" s="25"/>
      <c r="AJ101" s="90"/>
      <c r="AK101" s="96"/>
      <c r="AL101" s="89"/>
      <c r="AM101" s="40"/>
      <c r="AR101" s="40"/>
      <c r="AS101" s="39"/>
      <c r="AT101" s="39"/>
      <c r="AU101" s="39"/>
      <c r="AV101" s="39"/>
    </row>
    <row r="102" spans="4:48" ht="15.75" customHeight="1" x14ac:dyDescent="0.25">
      <c r="D102" s="25"/>
      <c r="F102" s="25"/>
      <c r="G102" s="26"/>
      <c r="H102" s="26"/>
      <c r="I102" s="26"/>
      <c r="J102" s="27"/>
      <c r="K102" s="34"/>
      <c r="L102" s="29"/>
      <c r="M102" s="30"/>
      <c r="N102" s="30"/>
      <c r="S102" s="25"/>
      <c r="T102" s="25"/>
      <c r="U102" s="26"/>
      <c r="V102" s="26"/>
      <c r="W102" s="32"/>
      <c r="AA102" s="93"/>
      <c r="AB102" s="93"/>
      <c r="AC102" s="29"/>
      <c r="AD102" s="29"/>
      <c r="AE102" s="17"/>
      <c r="AF102" s="34"/>
      <c r="AI102" s="25"/>
      <c r="AJ102" s="90"/>
      <c r="AK102" s="96"/>
      <c r="AL102" s="89"/>
      <c r="AM102" s="40"/>
      <c r="AR102" s="40"/>
      <c r="AS102" s="39"/>
      <c r="AT102" s="39"/>
      <c r="AU102" s="39"/>
      <c r="AV102" s="39"/>
    </row>
    <row r="103" spans="4:48" ht="15.75" customHeight="1" x14ac:dyDescent="0.25">
      <c r="D103" s="25"/>
      <c r="F103" s="25"/>
      <c r="G103" s="26"/>
      <c r="H103" s="26"/>
      <c r="I103" s="26"/>
      <c r="J103" s="27"/>
      <c r="K103" s="34"/>
      <c r="L103" s="29"/>
      <c r="M103" s="30"/>
      <c r="N103" s="30"/>
      <c r="S103" s="25"/>
      <c r="T103" s="25"/>
      <c r="U103" s="26"/>
      <c r="V103" s="26"/>
      <c r="W103" s="32"/>
      <c r="AA103" s="93"/>
      <c r="AB103" s="93"/>
      <c r="AC103" s="29"/>
      <c r="AD103" s="29"/>
      <c r="AE103" s="17"/>
      <c r="AF103" s="34"/>
      <c r="AI103" s="25"/>
      <c r="AJ103" s="90"/>
      <c r="AK103" s="96"/>
      <c r="AL103" s="89"/>
      <c r="AM103" s="40"/>
      <c r="AR103" s="40"/>
      <c r="AS103" s="39"/>
      <c r="AT103" s="39"/>
      <c r="AU103" s="39"/>
      <c r="AV103" s="39"/>
    </row>
    <row r="104" spans="4:48" ht="15.75" customHeight="1" x14ac:dyDescent="0.25">
      <c r="D104" s="25"/>
      <c r="F104" s="25"/>
      <c r="G104" s="26"/>
      <c r="H104" s="26"/>
      <c r="I104" s="26"/>
      <c r="J104" s="27"/>
      <c r="K104" s="34"/>
      <c r="L104" s="29"/>
      <c r="M104" s="30"/>
      <c r="N104" s="30"/>
      <c r="S104" s="25"/>
      <c r="T104" s="25"/>
      <c r="U104" s="26"/>
      <c r="V104" s="26"/>
      <c r="W104" s="32"/>
      <c r="AA104" s="93"/>
      <c r="AB104" s="93"/>
      <c r="AC104" s="29"/>
      <c r="AD104" s="29"/>
      <c r="AE104" s="17"/>
      <c r="AF104" s="34"/>
      <c r="AI104" s="25"/>
      <c r="AJ104" s="90"/>
      <c r="AK104" s="96"/>
      <c r="AL104" s="89"/>
      <c r="AM104" s="40"/>
      <c r="AR104" s="40"/>
      <c r="AS104" s="39"/>
      <c r="AT104" s="39"/>
      <c r="AU104" s="39"/>
      <c r="AV104" s="39"/>
    </row>
    <row r="105" spans="4:48" ht="15.75" customHeight="1" x14ac:dyDescent="0.25">
      <c r="D105" s="25"/>
      <c r="F105" s="25"/>
      <c r="G105" s="26"/>
      <c r="H105" s="26"/>
      <c r="I105" s="26"/>
      <c r="J105" s="27"/>
      <c r="K105" s="34"/>
      <c r="L105" s="29"/>
      <c r="M105" s="30"/>
      <c r="N105" s="30"/>
      <c r="S105" s="25"/>
      <c r="T105" s="25"/>
      <c r="U105" s="26"/>
      <c r="V105" s="26"/>
      <c r="W105" s="32"/>
      <c r="AA105" s="93"/>
      <c r="AB105" s="93"/>
      <c r="AC105" s="29"/>
      <c r="AD105" s="29"/>
      <c r="AE105" s="17"/>
      <c r="AF105" s="34"/>
      <c r="AI105" s="25"/>
      <c r="AJ105" s="90"/>
      <c r="AK105" s="96"/>
      <c r="AL105" s="89"/>
      <c r="AM105" s="40"/>
      <c r="AR105" s="40"/>
      <c r="AS105" s="39"/>
      <c r="AT105" s="39"/>
      <c r="AU105" s="39"/>
      <c r="AV105" s="39"/>
    </row>
    <row r="106" spans="4:48" ht="15.75" customHeight="1" x14ac:dyDescent="0.25">
      <c r="D106" s="25"/>
      <c r="F106" s="25"/>
      <c r="G106" s="26"/>
      <c r="H106" s="26"/>
      <c r="I106" s="44"/>
      <c r="J106" s="27"/>
      <c r="K106" s="34"/>
      <c r="L106" s="29"/>
      <c r="M106" s="30"/>
      <c r="N106" s="30"/>
      <c r="S106" s="25"/>
      <c r="T106" s="25"/>
      <c r="U106" s="26"/>
      <c r="V106" s="26"/>
      <c r="W106" s="32"/>
      <c r="AA106" s="93"/>
      <c r="AB106" s="93"/>
      <c r="AC106" s="29"/>
      <c r="AD106" s="29"/>
      <c r="AE106" s="17"/>
      <c r="AF106" s="34"/>
      <c r="AI106" s="25"/>
      <c r="AJ106" s="90"/>
      <c r="AK106" s="96"/>
      <c r="AL106" s="89"/>
      <c r="AM106" s="40"/>
      <c r="AR106" s="40"/>
      <c r="AS106" s="39"/>
      <c r="AT106" s="39"/>
      <c r="AU106" s="39"/>
      <c r="AV106" s="39"/>
    </row>
    <row r="107" spans="4:48" ht="15.75" customHeight="1" x14ac:dyDescent="0.25">
      <c r="D107" s="25"/>
      <c r="F107" s="25"/>
      <c r="G107" s="26"/>
      <c r="H107" s="26"/>
      <c r="I107" s="26"/>
      <c r="J107" s="27"/>
      <c r="K107" s="34"/>
      <c r="L107" s="29"/>
      <c r="M107" s="30"/>
      <c r="N107" s="30"/>
      <c r="S107" s="25"/>
      <c r="T107" s="25"/>
      <c r="U107" s="26"/>
      <c r="V107" s="26"/>
      <c r="W107" s="32"/>
      <c r="AA107" s="93"/>
      <c r="AB107" s="93"/>
      <c r="AC107" s="29"/>
      <c r="AD107" s="29"/>
      <c r="AE107" s="17"/>
      <c r="AF107" s="34"/>
      <c r="AI107" s="25"/>
      <c r="AJ107" s="90"/>
      <c r="AK107" s="96"/>
      <c r="AL107" s="89"/>
      <c r="AM107" s="40"/>
      <c r="AR107" s="40"/>
      <c r="AS107" s="39"/>
      <c r="AT107" s="39"/>
      <c r="AU107" s="39"/>
      <c r="AV107" s="39"/>
    </row>
    <row r="108" spans="4:48" ht="15.75" customHeight="1" x14ac:dyDescent="0.25">
      <c r="D108" s="25"/>
      <c r="F108" s="25"/>
      <c r="G108" s="26"/>
      <c r="H108" s="26"/>
      <c r="I108" s="26"/>
      <c r="J108" s="27"/>
      <c r="K108" s="34"/>
      <c r="L108" s="29"/>
      <c r="M108" s="30"/>
      <c r="N108" s="30"/>
      <c r="S108" s="25"/>
      <c r="T108" s="25"/>
      <c r="U108" s="26"/>
      <c r="V108" s="26"/>
      <c r="W108" s="32"/>
      <c r="AA108" s="93"/>
      <c r="AB108" s="93"/>
      <c r="AC108" s="29"/>
      <c r="AD108" s="29"/>
      <c r="AE108" s="17"/>
      <c r="AF108" s="34"/>
      <c r="AI108" s="25"/>
      <c r="AJ108" s="90"/>
      <c r="AK108" s="96"/>
      <c r="AL108" s="89"/>
      <c r="AM108" s="40"/>
      <c r="AR108" s="40"/>
      <c r="AS108" s="39"/>
      <c r="AT108" s="39"/>
      <c r="AU108" s="39"/>
      <c r="AV108" s="39"/>
    </row>
    <row r="109" spans="4:48" ht="15.75" customHeight="1" x14ac:dyDescent="0.25">
      <c r="D109" s="25"/>
      <c r="F109" s="25"/>
      <c r="G109" s="26"/>
      <c r="H109" s="26"/>
      <c r="I109" s="26"/>
      <c r="J109" s="27"/>
      <c r="K109" s="34"/>
      <c r="L109" s="29"/>
      <c r="M109" s="30"/>
      <c r="N109" s="30"/>
      <c r="S109" s="25"/>
      <c r="T109" s="25"/>
      <c r="U109" s="26"/>
      <c r="V109" s="26"/>
      <c r="W109" s="32"/>
      <c r="AA109" s="93"/>
      <c r="AB109" s="93"/>
      <c r="AC109" s="29"/>
      <c r="AD109" s="29"/>
      <c r="AE109" s="17"/>
      <c r="AF109" s="34"/>
      <c r="AI109" s="25"/>
      <c r="AJ109" s="90"/>
      <c r="AK109" s="96"/>
      <c r="AL109" s="89"/>
      <c r="AM109" s="40"/>
      <c r="AR109" s="40"/>
      <c r="AS109" s="39"/>
      <c r="AT109" s="39"/>
      <c r="AU109" s="39"/>
      <c r="AV109" s="39"/>
    </row>
    <row r="110" spans="4:48" ht="15.75" customHeight="1" x14ac:dyDescent="0.25">
      <c r="D110" s="25"/>
      <c r="F110" s="25"/>
      <c r="G110" s="26"/>
      <c r="H110" s="26"/>
      <c r="I110" s="26"/>
      <c r="J110" s="27"/>
      <c r="K110" s="34"/>
      <c r="L110" s="29"/>
      <c r="M110" s="30"/>
      <c r="N110" s="30"/>
      <c r="S110" s="25"/>
      <c r="T110" s="25"/>
      <c r="U110" s="26"/>
      <c r="V110" s="26"/>
      <c r="W110" s="32"/>
      <c r="AA110" s="93"/>
      <c r="AB110" s="93"/>
      <c r="AC110" s="29"/>
      <c r="AD110" s="29"/>
      <c r="AE110" s="17"/>
      <c r="AF110" s="34"/>
      <c r="AI110" s="25"/>
      <c r="AJ110" s="90"/>
      <c r="AK110" s="96"/>
      <c r="AL110" s="89"/>
      <c r="AM110" s="40"/>
      <c r="AR110" s="40"/>
      <c r="AS110" s="39"/>
      <c r="AT110" s="39"/>
      <c r="AU110" s="39"/>
      <c r="AV110" s="39"/>
    </row>
    <row r="111" spans="4:48" ht="15.75" customHeight="1" x14ac:dyDescent="0.25">
      <c r="D111" s="25"/>
      <c r="F111" s="25"/>
      <c r="G111" s="26"/>
      <c r="H111" s="26"/>
      <c r="I111" s="26"/>
      <c r="J111" s="27"/>
      <c r="K111" s="34"/>
      <c r="L111" s="29"/>
      <c r="M111" s="30"/>
      <c r="N111" s="30"/>
      <c r="S111" s="25"/>
      <c r="T111" s="25"/>
      <c r="U111" s="26"/>
      <c r="V111" s="26"/>
      <c r="W111" s="32"/>
      <c r="AA111" s="93"/>
      <c r="AB111" s="93"/>
      <c r="AC111" s="29"/>
      <c r="AD111" s="29"/>
      <c r="AE111" s="17"/>
      <c r="AF111" s="34"/>
      <c r="AI111" s="25"/>
      <c r="AJ111" s="90"/>
      <c r="AK111" s="96"/>
      <c r="AL111" s="89"/>
      <c r="AM111" s="40"/>
      <c r="AR111" s="40"/>
      <c r="AS111" s="39"/>
      <c r="AT111" s="39"/>
      <c r="AU111" s="39"/>
      <c r="AV111" s="39"/>
    </row>
    <row r="112" spans="4:48" ht="15.75" customHeight="1" x14ac:dyDescent="0.25">
      <c r="D112" s="25"/>
      <c r="F112" s="25"/>
      <c r="G112" s="26"/>
      <c r="H112" s="26"/>
      <c r="I112" s="26"/>
      <c r="J112" s="27"/>
      <c r="K112" s="34"/>
      <c r="L112" s="29"/>
      <c r="M112" s="30"/>
      <c r="N112" s="30"/>
      <c r="S112" s="25"/>
      <c r="T112" s="25"/>
      <c r="U112" s="26"/>
      <c r="V112" s="26"/>
      <c r="W112" s="32"/>
      <c r="AA112" s="93"/>
      <c r="AB112" s="93"/>
      <c r="AC112" s="29"/>
      <c r="AD112" s="29"/>
      <c r="AE112" s="17"/>
      <c r="AF112" s="34"/>
      <c r="AI112" s="25"/>
      <c r="AJ112" s="90"/>
      <c r="AK112" s="96"/>
      <c r="AL112" s="89"/>
      <c r="AM112" s="40"/>
      <c r="AR112" s="40"/>
      <c r="AS112" s="39"/>
      <c r="AT112" s="39"/>
      <c r="AU112" s="39"/>
      <c r="AV112" s="39"/>
    </row>
    <row r="113" spans="4:48" ht="15.75" customHeight="1" x14ac:dyDescent="0.25">
      <c r="D113" s="25"/>
      <c r="F113" s="25"/>
      <c r="G113" s="26"/>
      <c r="H113" s="26"/>
      <c r="I113" s="26"/>
      <c r="J113" s="27"/>
      <c r="K113" s="34"/>
      <c r="L113" s="29"/>
      <c r="M113" s="30"/>
      <c r="N113" s="30"/>
      <c r="S113" s="25"/>
      <c r="T113" s="25"/>
      <c r="U113" s="26"/>
      <c r="V113" s="26"/>
      <c r="W113" s="32"/>
      <c r="AA113" s="93"/>
      <c r="AB113" s="93"/>
      <c r="AC113" s="29"/>
      <c r="AD113" s="29"/>
      <c r="AE113" s="17"/>
      <c r="AF113" s="34"/>
      <c r="AI113" s="25"/>
      <c r="AJ113" s="90"/>
      <c r="AK113" s="96"/>
      <c r="AL113" s="89"/>
      <c r="AM113" s="40"/>
      <c r="AR113" s="40"/>
      <c r="AS113" s="39"/>
      <c r="AT113" s="39"/>
      <c r="AU113" s="39"/>
      <c r="AV113" s="39"/>
    </row>
    <row r="114" spans="4:48" ht="15.75" customHeight="1" x14ac:dyDescent="0.25">
      <c r="D114" s="25"/>
      <c r="F114" s="25"/>
      <c r="G114" s="26"/>
      <c r="H114" s="26"/>
      <c r="I114" s="26"/>
      <c r="J114" s="27"/>
      <c r="K114" s="34"/>
      <c r="L114" s="29"/>
      <c r="M114" s="30"/>
      <c r="N114" s="30"/>
      <c r="S114" s="25"/>
      <c r="T114" s="25"/>
      <c r="U114" s="26"/>
      <c r="V114" s="26"/>
      <c r="W114" s="32"/>
      <c r="AA114" s="93"/>
      <c r="AB114" s="93"/>
      <c r="AC114" s="29"/>
      <c r="AD114" s="29"/>
      <c r="AE114" s="17"/>
      <c r="AF114" s="34"/>
      <c r="AI114" s="25"/>
      <c r="AJ114" s="90"/>
      <c r="AK114" s="96"/>
      <c r="AL114" s="89"/>
      <c r="AM114" s="40"/>
      <c r="AR114" s="40"/>
      <c r="AS114" s="39"/>
      <c r="AT114" s="39"/>
      <c r="AU114" s="39"/>
      <c r="AV114" s="39"/>
    </row>
    <row r="115" spans="4:48" ht="15.75" customHeight="1" x14ac:dyDescent="0.25">
      <c r="D115" s="25"/>
      <c r="F115" s="25"/>
      <c r="G115" s="26"/>
      <c r="H115" s="26"/>
      <c r="I115" s="26"/>
      <c r="J115" s="27"/>
      <c r="K115" s="34"/>
      <c r="L115" s="29"/>
      <c r="M115" s="30"/>
      <c r="N115" s="30"/>
      <c r="S115" s="25"/>
      <c r="T115" s="25"/>
      <c r="U115" s="26"/>
      <c r="V115" s="26"/>
      <c r="W115" s="32"/>
      <c r="AA115" s="93"/>
      <c r="AB115" s="93"/>
      <c r="AC115" s="29"/>
      <c r="AD115" s="29"/>
      <c r="AE115" s="17"/>
      <c r="AF115" s="34"/>
      <c r="AI115" s="25"/>
      <c r="AJ115" s="90"/>
      <c r="AK115" s="96"/>
      <c r="AL115" s="89"/>
      <c r="AM115" s="40"/>
      <c r="AR115" s="40"/>
      <c r="AS115" s="39"/>
      <c r="AT115" s="39"/>
      <c r="AU115" s="39"/>
      <c r="AV115" s="39"/>
    </row>
    <row r="116" spans="4:48" ht="15.75" customHeight="1" x14ac:dyDescent="0.25">
      <c r="D116" s="25"/>
      <c r="F116" s="25"/>
      <c r="G116" s="26"/>
      <c r="H116" s="26"/>
      <c r="I116" s="26"/>
      <c r="J116" s="27"/>
      <c r="K116" s="34"/>
      <c r="L116" s="29"/>
      <c r="M116" s="30"/>
      <c r="N116" s="30"/>
      <c r="S116" s="25"/>
      <c r="T116" s="25"/>
      <c r="U116" s="26"/>
      <c r="V116" s="26"/>
      <c r="W116" s="32"/>
      <c r="AA116" s="93"/>
      <c r="AB116" s="93"/>
      <c r="AC116" s="29"/>
      <c r="AD116" s="29"/>
      <c r="AE116" s="17"/>
      <c r="AF116" s="34"/>
      <c r="AI116" s="25"/>
      <c r="AJ116" s="90"/>
      <c r="AK116" s="96"/>
      <c r="AL116" s="89"/>
      <c r="AM116" s="40"/>
      <c r="AR116" s="40"/>
      <c r="AS116" s="39"/>
      <c r="AT116" s="39"/>
      <c r="AU116" s="39"/>
      <c r="AV116" s="39"/>
    </row>
    <row r="117" spans="4:48" ht="15.75" customHeight="1" x14ac:dyDescent="0.25">
      <c r="D117" s="25"/>
      <c r="F117" s="25"/>
      <c r="G117" s="26"/>
      <c r="H117" s="26"/>
      <c r="I117" s="26"/>
      <c r="J117" s="27"/>
      <c r="K117" s="34"/>
      <c r="L117" s="29"/>
      <c r="M117" s="30"/>
      <c r="N117" s="30"/>
      <c r="S117" s="25"/>
      <c r="T117" s="25"/>
      <c r="U117" s="26"/>
      <c r="V117" s="26"/>
      <c r="W117" s="32"/>
      <c r="AA117" s="93"/>
      <c r="AB117" s="93"/>
      <c r="AC117" s="29"/>
      <c r="AD117" s="29"/>
      <c r="AE117" s="17"/>
      <c r="AF117" s="34"/>
      <c r="AI117" s="25"/>
      <c r="AJ117" s="90"/>
      <c r="AK117" s="96"/>
      <c r="AL117" s="89"/>
      <c r="AM117" s="40"/>
      <c r="AR117" s="40"/>
      <c r="AS117" s="39"/>
      <c r="AT117" s="39"/>
      <c r="AU117" s="39"/>
      <c r="AV117" s="39"/>
    </row>
    <row r="118" spans="4:48" ht="15.75" customHeight="1" x14ac:dyDescent="0.25">
      <c r="D118" s="25"/>
      <c r="F118" s="25"/>
      <c r="G118" s="26"/>
      <c r="H118" s="26"/>
      <c r="I118" s="26"/>
      <c r="J118" s="27"/>
      <c r="K118" s="34"/>
      <c r="L118" s="29"/>
      <c r="M118" s="30"/>
      <c r="N118" s="30"/>
      <c r="S118" s="25"/>
      <c r="T118" s="25"/>
      <c r="U118" s="26"/>
      <c r="V118" s="26"/>
      <c r="W118" s="32"/>
      <c r="AA118" s="93"/>
      <c r="AB118" s="93"/>
      <c r="AC118" s="29"/>
      <c r="AD118" s="29"/>
      <c r="AE118" s="17"/>
      <c r="AF118" s="34"/>
      <c r="AI118" s="25"/>
      <c r="AJ118" s="90"/>
      <c r="AK118" s="96"/>
      <c r="AL118" s="89"/>
      <c r="AM118" s="40"/>
      <c r="AR118" s="40"/>
      <c r="AS118" s="39"/>
      <c r="AT118" s="39"/>
      <c r="AU118" s="39"/>
      <c r="AV118" s="39"/>
    </row>
    <row r="119" spans="4:48" ht="15.75" customHeight="1" x14ac:dyDescent="0.25">
      <c r="D119" s="25"/>
      <c r="F119" s="25"/>
      <c r="G119" s="26"/>
      <c r="H119" s="26"/>
      <c r="I119" s="26"/>
      <c r="J119" s="27"/>
      <c r="K119" s="34"/>
      <c r="L119" s="29"/>
      <c r="M119" s="30"/>
      <c r="N119" s="30"/>
      <c r="S119" s="25"/>
      <c r="T119" s="25"/>
      <c r="U119" s="26"/>
      <c r="V119" s="26"/>
      <c r="W119" s="32"/>
      <c r="AA119" s="93"/>
      <c r="AB119" s="93"/>
      <c r="AC119" s="29"/>
      <c r="AD119" s="29"/>
      <c r="AE119" s="17"/>
      <c r="AF119" s="34"/>
      <c r="AI119" s="25"/>
      <c r="AJ119" s="90"/>
      <c r="AK119" s="96"/>
      <c r="AL119" s="89"/>
      <c r="AM119" s="40"/>
      <c r="AR119" s="40"/>
      <c r="AS119" s="39"/>
      <c r="AT119" s="39"/>
      <c r="AU119" s="39"/>
      <c r="AV119" s="39"/>
    </row>
    <row r="120" spans="4:48" ht="15.75" customHeight="1" x14ac:dyDescent="0.25">
      <c r="D120" s="25"/>
      <c r="F120" s="25"/>
      <c r="G120" s="26"/>
      <c r="H120" s="26"/>
      <c r="I120" s="26"/>
      <c r="J120" s="27"/>
      <c r="K120" s="34"/>
      <c r="L120" s="29"/>
      <c r="M120" s="30"/>
      <c r="N120" s="30"/>
      <c r="S120" s="25"/>
      <c r="T120" s="25"/>
      <c r="U120" s="26"/>
      <c r="V120" s="26"/>
      <c r="W120" s="32"/>
      <c r="AA120" s="93"/>
      <c r="AB120" s="93"/>
      <c r="AC120" s="29"/>
      <c r="AD120" s="29"/>
      <c r="AE120" s="17"/>
      <c r="AF120" s="34"/>
      <c r="AI120" s="25"/>
      <c r="AJ120" s="90"/>
      <c r="AK120" s="96"/>
      <c r="AL120" s="89"/>
      <c r="AM120" s="40"/>
      <c r="AR120" s="40"/>
      <c r="AS120" s="39"/>
      <c r="AT120" s="39"/>
      <c r="AU120" s="39"/>
      <c r="AV120" s="39"/>
    </row>
    <row r="121" spans="4:48" ht="15.75" customHeight="1" x14ac:dyDescent="0.25">
      <c r="D121" s="25"/>
      <c r="F121" s="25"/>
      <c r="G121" s="26"/>
      <c r="H121" s="26"/>
      <c r="I121" s="26"/>
      <c r="J121" s="27"/>
      <c r="K121" s="34"/>
      <c r="L121" s="29"/>
      <c r="M121" s="30"/>
      <c r="N121" s="30"/>
      <c r="S121" s="25"/>
      <c r="T121" s="25"/>
      <c r="U121" s="26"/>
      <c r="V121" s="26"/>
      <c r="W121" s="32"/>
      <c r="AA121" s="93"/>
      <c r="AB121" s="93"/>
      <c r="AC121" s="29"/>
      <c r="AD121" s="29"/>
      <c r="AE121" s="17"/>
      <c r="AF121" s="34"/>
      <c r="AI121" s="25"/>
      <c r="AJ121" s="90"/>
      <c r="AK121" s="96"/>
      <c r="AL121" s="89"/>
      <c r="AM121" s="40"/>
      <c r="AR121" s="40"/>
      <c r="AS121" s="39"/>
      <c r="AT121" s="39"/>
      <c r="AU121" s="39"/>
      <c r="AV121" s="39"/>
    </row>
    <row r="122" spans="4:48" ht="15.75" customHeight="1" x14ac:dyDescent="0.25">
      <c r="D122" s="25"/>
      <c r="F122" s="25"/>
      <c r="G122" s="26"/>
      <c r="H122" s="26"/>
      <c r="I122" s="26"/>
      <c r="J122" s="27"/>
      <c r="K122" s="34"/>
      <c r="L122" s="29"/>
      <c r="M122" s="30"/>
      <c r="N122" s="30"/>
      <c r="S122" s="25"/>
      <c r="T122" s="25"/>
      <c r="U122" s="26"/>
      <c r="V122" s="26"/>
      <c r="W122" s="32"/>
      <c r="AA122" s="93"/>
      <c r="AB122" s="93"/>
      <c r="AC122" s="29"/>
      <c r="AD122" s="29"/>
      <c r="AE122" s="17"/>
      <c r="AF122" s="34"/>
      <c r="AI122" s="25"/>
      <c r="AJ122" s="90"/>
      <c r="AK122" s="96"/>
      <c r="AL122" s="89"/>
      <c r="AM122" s="40"/>
      <c r="AR122" s="40"/>
      <c r="AS122" s="39"/>
      <c r="AT122" s="39"/>
      <c r="AU122" s="39"/>
      <c r="AV122" s="39"/>
    </row>
    <row r="123" spans="4:48" ht="15.75" customHeight="1" x14ac:dyDescent="0.25">
      <c r="D123" s="25"/>
      <c r="F123" s="25"/>
      <c r="G123" s="26"/>
      <c r="H123" s="26"/>
      <c r="I123" s="26"/>
      <c r="J123" s="27"/>
      <c r="K123" s="34"/>
      <c r="L123" s="29"/>
      <c r="M123" s="30"/>
      <c r="N123" s="30"/>
      <c r="S123" s="25"/>
      <c r="T123" s="25"/>
      <c r="U123" s="26"/>
      <c r="V123" s="26"/>
      <c r="W123" s="32"/>
      <c r="AA123" s="93"/>
      <c r="AB123" s="93"/>
      <c r="AC123" s="29"/>
      <c r="AD123" s="29"/>
      <c r="AE123" s="17"/>
      <c r="AF123" s="34"/>
      <c r="AI123" s="25"/>
      <c r="AJ123" s="90"/>
      <c r="AK123" s="96"/>
      <c r="AL123" s="89"/>
      <c r="AM123" s="40"/>
      <c r="AR123" s="40"/>
      <c r="AS123" s="39"/>
      <c r="AT123" s="39"/>
      <c r="AU123" s="39"/>
      <c r="AV123" s="39"/>
    </row>
    <row r="124" spans="4:48" ht="15.75" customHeight="1" x14ac:dyDescent="0.25">
      <c r="D124" s="25"/>
      <c r="F124" s="25"/>
      <c r="G124" s="26"/>
      <c r="H124" s="26"/>
      <c r="I124" s="26"/>
      <c r="J124" s="27"/>
      <c r="K124" s="34"/>
      <c r="L124" s="29"/>
      <c r="M124" s="30"/>
      <c r="N124" s="30"/>
      <c r="S124" s="25"/>
      <c r="T124" s="25"/>
      <c r="U124" s="26"/>
      <c r="V124" s="26"/>
      <c r="W124" s="32"/>
      <c r="AA124" s="93"/>
      <c r="AB124" s="93"/>
      <c r="AC124" s="29"/>
      <c r="AD124" s="29"/>
      <c r="AE124" s="17"/>
      <c r="AF124" s="34"/>
      <c r="AI124" s="25"/>
      <c r="AJ124" s="90"/>
      <c r="AK124" s="96"/>
      <c r="AL124" s="89"/>
      <c r="AM124" s="40"/>
      <c r="AR124" s="40"/>
      <c r="AS124" s="39"/>
      <c r="AT124" s="39"/>
      <c r="AU124" s="39"/>
      <c r="AV124" s="39"/>
    </row>
    <row r="125" spans="4:48" ht="15.75" customHeight="1" x14ac:dyDescent="0.25">
      <c r="J125" s="45"/>
      <c r="AA125" s="94"/>
      <c r="AB125" s="94"/>
      <c r="AM125" s="40"/>
      <c r="AR125" s="40"/>
      <c r="AS125" s="46"/>
    </row>
    <row r="126" spans="4:48" ht="15.75" customHeight="1" x14ac:dyDescent="0.25">
      <c r="J126" s="45"/>
      <c r="AA126" s="94"/>
      <c r="AB126" s="94"/>
      <c r="AM126" s="40"/>
      <c r="AR126" s="40"/>
      <c r="AS126" s="46"/>
    </row>
    <row r="127" spans="4:48" ht="15.75" customHeight="1" x14ac:dyDescent="0.25">
      <c r="J127" s="45"/>
      <c r="AA127" s="94"/>
      <c r="AB127" s="94"/>
      <c r="AM127" s="40"/>
      <c r="AR127" s="40"/>
      <c r="AS127" s="46"/>
    </row>
    <row r="128" spans="4:48" ht="15.75" customHeight="1" x14ac:dyDescent="0.25">
      <c r="J128" s="45"/>
      <c r="AA128" s="94"/>
      <c r="AB128" s="94"/>
      <c r="AM128" s="40"/>
      <c r="AR128" s="40"/>
      <c r="AS128" s="46"/>
    </row>
    <row r="129" spans="10:44" ht="15.75" customHeight="1" x14ac:dyDescent="0.25">
      <c r="J129" s="45"/>
      <c r="X129" s="23">
        <v>0.58499999999999996</v>
      </c>
      <c r="Y129" s="23">
        <v>0.58460000000000001</v>
      </c>
      <c r="AA129" s="94"/>
      <c r="AB129" s="94"/>
      <c r="AM129" s="40"/>
      <c r="AR129" s="40"/>
    </row>
    <row r="130" spans="10:44" ht="15.75" customHeight="1" x14ac:dyDescent="0.25">
      <c r="J130" s="45"/>
      <c r="AA130" s="94"/>
      <c r="AB130" s="94"/>
      <c r="AM130" s="40"/>
      <c r="AR130" s="40"/>
    </row>
    <row r="131" spans="10:44" ht="15.75" customHeight="1" x14ac:dyDescent="0.25">
      <c r="J131" s="45"/>
      <c r="AA131" s="94"/>
      <c r="AB131" s="94"/>
      <c r="AM131" s="40"/>
      <c r="AR131" s="40"/>
    </row>
    <row r="132" spans="10:44" ht="15.75" customHeight="1" x14ac:dyDescent="0.25">
      <c r="J132" s="45"/>
      <c r="AA132" s="94"/>
      <c r="AB132" s="94"/>
      <c r="AM132" s="40"/>
      <c r="AR132" s="40"/>
    </row>
    <row r="133" spans="10:44" ht="15.75" customHeight="1" x14ac:dyDescent="0.25">
      <c r="J133" s="45"/>
      <c r="AA133" s="94"/>
      <c r="AB133" s="94"/>
      <c r="AM133" s="40"/>
      <c r="AR133" s="40"/>
    </row>
    <row r="134" spans="10:44" ht="15.75" customHeight="1" x14ac:dyDescent="0.25">
      <c r="J134" s="45"/>
      <c r="AA134" s="94"/>
      <c r="AB134" s="94"/>
      <c r="AM134" s="40"/>
      <c r="AR134" s="40"/>
    </row>
    <row r="135" spans="10:44" ht="15.75" customHeight="1" x14ac:dyDescent="0.25">
      <c r="J135" s="45"/>
      <c r="AA135" s="94"/>
      <c r="AB135" s="94"/>
      <c r="AM135" s="40"/>
      <c r="AR135" s="40"/>
    </row>
    <row r="136" spans="10:44" ht="15.75" customHeight="1" x14ac:dyDescent="0.25">
      <c r="J136" s="45"/>
      <c r="AA136" s="94"/>
      <c r="AB136" s="94"/>
      <c r="AM136" s="40"/>
      <c r="AR136" s="40"/>
    </row>
    <row r="137" spans="10:44" ht="15.75" customHeight="1" x14ac:dyDescent="0.25">
      <c r="J137" s="45"/>
      <c r="AA137" s="94"/>
      <c r="AB137" s="94"/>
      <c r="AM137" s="40"/>
      <c r="AR137" s="40"/>
    </row>
    <row r="138" spans="10:44" ht="15.75" customHeight="1" x14ac:dyDescent="0.25">
      <c r="J138" s="45"/>
      <c r="AA138" s="94"/>
      <c r="AB138" s="94"/>
      <c r="AM138" s="40"/>
      <c r="AR138" s="40"/>
    </row>
    <row r="139" spans="10:44" ht="15.75" customHeight="1" x14ac:dyDescent="0.25">
      <c r="J139" s="45"/>
      <c r="AA139" s="94"/>
      <c r="AB139" s="94"/>
      <c r="AM139" s="40"/>
      <c r="AR139" s="40"/>
    </row>
    <row r="140" spans="10:44" ht="15.75" customHeight="1" x14ac:dyDescent="0.25">
      <c r="J140" s="45"/>
      <c r="AA140" s="94"/>
      <c r="AB140" s="94"/>
      <c r="AM140" s="40"/>
      <c r="AR140" s="40"/>
    </row>
    <row r="141" spans="10:44" ht="15.75" customHeight="1" x14ac:dyDescent="0.25">
      <c r="J141" s="45"/>
      <c r="AA141" s="94"/>
      <c r="AB141" s="94"/>
      <c r="AM141" s="40"/>
      <c r="AR141" s="40"/>
    </row>
    <row r="142" spans="10:44" ht="15.75" customHeight="1" x14ac:dyDescent="0.25">
      <c r="J142" s="45"/>
      <c r="AA142" s="94"/>
      <c r="AB142" s="94"/>
      <c r="AM142" s="40"/>
      <c r="AR142" s="40"/>
    </row>
    <row r="143" spans="10:44" ht="15.75" customHeight="1" x14ac:dyDescent="0.25">
      <c r="J143" s="45"/>
      <c r="AA143" s="94"/>
      <c r="AB143" s="94"/>
      <c r="AM143" s="40"/>
      <c r="AR143" s="40"/>
    </row>
    <row r="144" spans="10:44" ht="15.75" customHeight="1" x14ac:dyDescent="0.25">
      <c r="J144" s="45"/>
      <c r="AA144" s="94"/>
      <c r="AB144" s="94"/>
      <c r="AM144" s="40"/>
      <c r="AR144" s="40"/>
    </row>
    <row r="145" spans="10:44" ht="15.75" customHeight="1" x14ac:dyDescent="0.25">
      <c r="J145" s="45"/>
      <c r="AA145" s="94"/>
      <c r="AB145" s="94"/>
      <c r="AM145" s="40"/>
      <c r="AR145" s="40"/>
    </row>
    <row r="146" spans="10:44" ht="15.75" customHeight="1" x14ac:dyDescent="0.25">
      <c r="J146" s="45"/>
      <c r="AA146" s="94"/>
      <c r="AB146" s="94"/>
      <c r="AM146" s="40"/>
      <c r="AR146" s="40"/>
    </row>
    <row r="147" spans="10:44" ht="15.75" customHeight="1" x14ac:dyDescent="0.25">
      <c r="J147" s="45"/>
      <c r="AA147" s="94"/>
      <c r="AB147" s="94"/>
      <c r="AM147" s="40"/>
      <c r="AR147" s="40"/>
    </row>
    <row r="148" spans="10:44" ht="15.75" customHeight="1" x14ac:dyDescent="0.25">
      <c r="J148" s="45"/>
      <c r="AA148" s="94"/>
      <c r="AB148" s="94"/>
      <c r="AM148" s="40"/>
      <c r="AR148" s="40"/>
    </row>
    <row r="149" spans="10:44" ht="15.75" customHeight="1" x14ac:dyDescent="0.25">
      <c r="J149" s="45"/>
      <c r="AA149" s="94"/>
      <c r="AB149" s="94"/>
      <c r="AM149" s="40"/>
      <c r="AR149" s="40"/>
    </row>
    <row r="150" spans="10:44" ht="15.75" customHeight="1" x14ac:dyDescent="0.25">
      <c r="J150" s="45"/>
      <c r="AA150" s="94"/>
      <c r="AB150" s="94"/>
      <c r="AM150" s="40"/>
      <c r="AR150" s="40"/>
    </row>
    <row r="151" spans="10:44" ht="15.75" customHeight="1" x14ac:dyDescent="0.25">
      <c r="J151" s="45"/>
      <c r="AA151" s="94"/>
      <c r="AB151" s="94"/>
      <c r="AM151" s="40"/>
      <c r="AR151" s="40"/>
    </row>
    <row r="152" spans="10:44" ht="15.75" customHeight="1" x14ac:dyDescent="0.25">
      <c r="J152" s="45"/>
      <c r="AA152" s="94"/>
      <c r="AB152" s="94"/>
      <c r="AM152" s="40"/>
      <c r="AR152" s="40"/>
    </row>
    <row r="153" spans="10:44" ht="15.75" customHeight="1" x14ac:dyDescent="0.25">
      <c r="J153" s="45"/>
      <c r="AA153" s="94"/>
      <c r="AB153" s="94"/>
      <c r="AM153" s="40"/>
      <c r="AR153" s="40"/>
    </row>
    <row r="154" spans="10:44" ht="15.75" customHeight="1" x14ac:dyDescent="0.25">
      <c r="J154" s="45"/>
      <c r="AA154" s="94"/>
      <c r="AB154" s="94"/>
      <c r="AM154" s="40"/>
      <c r="AR154" s="40"/>
    </row>
    <row r="155" spans="10:44" ht="15.75" customHeight="1" x14ac:dyDescent="0.25">
      <c r="J155" s="45"/>
      <c r="AA155" s="94"/>
      <c r="AB155" s="94"/>
      <c r="AM155" s="40"/>
      <c r="AR155" s="40"/>
    </row>
    <row r="156" spans="10:44" ht="15.75" customHeight="1" x14ac:dyDescent="0.25">
      <c r="J156" s="45"/>
      <c r="AA156" s="94"/>
      <c r="AB156" s="94"/>
      <c r="AM156" s="40"/>
      <c r="AR156" s="40"/>
    </row>
    <row r="157" spans="10:44" ht="15.75" customHeight="1" x14ac:dyDescent="0.25">
      <c r="J157" s="45"/>
      <c r="AA157" s="94"/>
      <c r="AB157" s="94"/>
      <c r="AM157" s="40"/>
      <c r="AR157" s="40"/>
    </row>
    <row r="158" spans="10:44" ht="15.75" customHeight="1" x14ac:dyDescent="0.25">
      <c r="J158" s="45"/>
      <c r="AA158" s="94"/>
      <c r="AB158" s="94"/>
      <c r="AM158" s="40"/>
      <c r="AR158" s="40"/>
    </row>
    <row r="159" spans="10:44" ht="15.75" customHeight="1" x14ac:dyDescent="0.25">
      <c r="J159" s="45"/>
      <c r="AA159" s="94"/>
      <c r="AB159" s="94"/>
      <c r="AM159" s="40"/>
      <c r="AR159" s="40"/>
    </row>
    <row r="160" spans="10:44" ht="15.75" customHeight="1" x14ac:dyDescent="0.25">
      <c r="J160" s="45"/>
      <c r="AA160" s="94"/>
      <c r="AB160" s="94"/>
      <c r="AM160" s="40"/>
      <c r="AR160" s="40"/>
    </row>
    <row r="161" spans="10:44" ht="15.75" customHeight="1" x14ac:dyDescent="0.25">
      <c r="J161" s="45"/>
      <c r="AA161" s="94"/>
      <c r="AB161" s="94"/>
      <c r="AM161" s="40"/>
      <c r="AR161" s="40"/>
    </row>
    <row r="162" spans="10:44" ht="15.75" customHeight="1" x14ac:dyDescent="0.25">
      <c r="J162" s="45"/>
      <c r="AA162" s="94"/>
      <c r="AB162" s="94"/>
      <c r="AM162" s="40"/>
      <c r="AR162" s="40"/>
    </row>
    <row r="163" spans="10:44" ht="15.75" customHeight="1" x14ac:dyDescent="0.25">
      <c r="J163" s="45"/>
      <c r="AA163" s="94"/>
      <c r="AB163" s="94"/>
      <c r="AM163" s="40"/>
      <c r="AR163" s="40"/>
    </row>
    <row r="164" spans="10:44" ht="15.75" customHeight="1" x14ac:dyDescent="0.25">
      <c r="J164" s="45"/>
      <c r="AA164" s="94"/>
      <c r="AB164" s="94"/>
      <c r="AM164" s="40"/>
      <c r="AR164" s="40"/>
    </row>
    <row r="165" spans="10:44" ht="15.75" customHeight="1" x14ac:dyDescent="0.25">
      <c r="J165" s="45"/>
      <c r="AA165" s="94"/>
      <c r="AB165" s="94"/>
      <c r="AM165" s="40"/>
      <c r="AR165" s="40"/>
    </row>
    <row r="166" spans="10:44" ht="15.75" customHeight="1" x14ac:dyDescent="0.25">
      <c r="J166" s="45"/>
      <c r="AA166" s="94"/>
      <c r="AB166" s="94"/>
      <c r="AM166" s="40"/>
      <c r="AR166" s="40"/>
    </row>
    <row r="167" spans="10:44" ht="15.75" customHeight="1" x14ac:dyDescent="0.25">
      <c r="J167" s="45"/>
      <c r="AA167" s="94"/>
      <c r="AB167" s="94"/>
      <c r="AM167" s="40"/>
      <c r="AR167" s="40"/>
    </row>
    <row r="168" spans="10:44" ht="15.75" customHeight="1" x14ac:dyDescent="0.25">
      <c r="J168" s="45"/>
      <c r="AA168" s="94"/>
      <c r="AB168" s="94"/>
      <c r="AM168" s="40"/>
      <c r="AR168" s="40"/>
    </row>
    <row r="169" spans="10:44" ht="15.75" customHeight="1" x14ac:dyDescent="0.25">
      <c r="J169" s="45"/>
      <c r="AA169" s="94"/>
      <c r="AB169" s="94"/>
      <c r="AM169" s="40"/>
      <c r="AR169" s="40"/>
    </row>
    <row r="170" spans="10:44" ht="15.75" customHeight="1" x14ac:dyDescent="0.25">
      <c r="J170" s="45"/>
      <c r="AA170" s="94"/>
      <c r="AB170" s="94"/>
      <c r="AM170" s="40"/>
      <c r="AR170" s="40"/>
    </row>
    <row r="171" spans="10:44" ht="15.75" customHeight="1" x14ac:dyDescent="0.25">
      <c r="J171" s="45"/>
      <c r="AA171" s="94"/>
      <c r="AB171" s="94"/>
      <c r="AM171" s="40"/>
      <c r="AR171" s="40"/>
    </row>
    <row r="172" spans="10:44" ht="15.75" customHeight="1" x14ac:dyDescent="0.25">
      <c r="J172" s="45"/>
      <c r="AA172" s="94"/>
      <c r="AB172" s="94"/>
      <c r="AM172" s="40"/>
      <c r="AR172" s="40"/>
    </row>
    <row r="173" spans="10:44" ht="15.75" customHeight="1" x14ac:dyDescent="0.25">
      <c r="J173" s="45"/>
      <c r="AA173" s="94"/>
      <c r="AB173" s="94"/>
      <c r="AM173" s="40"/>
      <c r="AR173" s="40"/>
    </row>
    <row r="174" spans="10:44" ht="15.75" customHeight="1" x14ac:dyDescent="0.25">
      <c r="J174" s="45"/>
      <c r="AA174" s="94"/>
      <c r="AB174" s="94"/>
      <c r="AM174" s="40"/>
      <c r="AR174" s="40"/>
    </row>
    <row r="175" spans="10:44" ht="15.75" customHeight="1" x14ac:dyDescent="0.25">
      <c r="J175" s="45"/>
      <c r="AA175" s="94"/>
      <c r="AB175" s="94"/>
      <c r="AM175" s="40"/>
      <c r="AR175" s="40"/>
    </row>
    <row r="176" spans="10:44" ht="15.75" customHeight="1" x14ac:dyDescent="0.25">
      <c r="J176" s="45"/>
      <c r="AA176" s="94"/>
      <c r="AB176" s="94"/>
      <c r="AM176" s="40"/>
      <c r="AR176" s="40"/>
    </row>
    <row r="177" spans="10:44" ht="15.75" customHeight="1" x14ac:dyDescent="0.25">
      <c r="J177" s="45"/>
      <c r="AA177" s="94"/>
      <c r="AB177" s="94"/>
      <c r="AM177" s="40"/>
      <c r="AR177" s="40"/>
    </row>
    <row r="178" spans="10:44" ht="15.75" customHeight="1" x14ac:dyDescent="0.25">
      <c r="J178" s="45"/>
      <c r="AA178" s="94"/>
      <c r="AB178" s="94"/>
      <c r="AM178" s="40"/>
      <c r="AR178" s="40"/>
    </row>
    <row r="179" spans="10:44" ht="15.75" customHeight="1" x14ac:dyDescent="0.25">
      <c r="J179" s="45"/>
      <c r="AA179" s="94"/>
      <c r="AB179" s="94"/>
      <c r="AM179" s="40"/>
      <c r="AR179" s="40"/>
    </row>
    <row r="180" spans="10:44" ht="15.75" customHeight="1" x14ac:dyDescent="0.25">
      <c r="J180" s="45"/>
      <c r="AA180" s="94"/>
      <c r="AB180" s="94"/>
      <c r="AM180" s="40"/>
      <c r="AR180" s="40"/>
    </row>
    <row r="181" spans="10:44" ht="15.75" customHeight="1" x14ac:dyDescent="0.25">
      <c r="J181" s="45"/>
      <c r="AA181" s="94"/>
      <c r="AB181" s="94"/>
      <c r="AM181" s="40"/>
      <c r="AR181" s="40"/>
    </row>
    <row r="182" spans="10:44" ht="15.75" customHeight="1" x14ac:dyDescent="0.25">
      <c r="J182" s="45"/>
      <c r="AA182" s="94"/>
      <c r="AB182" s="94"/>
      <c r="AM182" s="40"/>
      <c r="AR182" s="40"/>
    </row>
    <row r="183" spans="10:44" ht="15.75" customHeight="1" x14ac:dyDescent="0.25">
      <c r="J183" s="45"/>
      <c r="AA183" s="94"/>
      <c r="AB183" s="94"/>
      <c r="AM183" s="40"/>
      <c r="AR183" s="40"/>
    </row>
    <row r="184" spans="10:44" ht="15.75" customHeight="1" x14ac:dyDescent="0.25">
      <c r="J184" s="45"/>
      <c r="AA184" s="94"/>
      <c r="AB184" s="94"/>
      <c r="AM184" s="40"/>
      <c r="AR184" s="40"/>
    </row>
    <row r="185" spans="10:44" ht="15.75" customHeight="1" x14ac:dyDescent="0.25">
      <c r="J185" s="45"/>
      <c r="AA185" s="94"/>
      <c r="AB185" s="94"/>
      <c r="AM185" s="40"/>
      <c r="AR185" s="40"/>
    </row>
    <row r="186" spans="10:44" ht="15.75" customHeight="1" x14ac:dyDescent="0.25">
      <c r="J186" s="45"/>
      <c r="AA186" s="94"/>
      <c r="AB186" s="94"/>
      <c r="AM186" s="40"/>
      <c r="AR186" s="40"/>
    </row>
    <row r="187" spans="10:44" ht="15.75" customHeight="1" x14ac:dyDescent="0.25">
      <c r="J187" s="45"/>
      <c r="AA187" s="94"/>
      <c r="AB187" s="94"/>
      <c r="AM187" s="40"/>
      <c r="AR187" s="40"/>
    </row>
    <row r="188" spans="10:44" ht="15.75" customHeight="1" x14ac:dyDescent="0.25">
      <c r="J188" s="45"/>
      <c r="AA188" s="94"/>
      <c r="AB188" s="94"/>
      <c r="AM188" s="40"/>
      <c r="AR188" s="40"/>
    </row>
    <row r="189" spans="10:44" ht="15.75" customHeight="1" x14ac:dyDescent="0.25">
      <c r="J189" s="45"/>
      <c r="AA189" s="94"/>
      <c r="AB189" s="94"/>
      <c r="AM189" s="40"/>
      <c r="AR189" s="40"/>
    </row>
    <row r="190" spans="10:44" ht="15.75" customHeight="1" x14ac:dyDescent="0.25">
      <c r="J190" s="45"/>
      <c r="AA190" s="94"/>
      <c r="AB190" s="94"/>
      <c r="AM190" s="40"/>
      <c r="AR190" s="40"/>
    </row>
    <row r="191" spans="10:44" ht="15.75" customHeight="1" x14ac:dyDescent="0.25">
      <c r="J191" s="45"/>
      <c r="AA191" s="94"/>
      <c r="AB191" s="94"/>
      <c r="AM191" s="40"/>
      <c r="AR191" s="40"/>
    </row>
    <row r="192" spans="10:44" ht="15.75" customHeight="1" x14ac:dyDescent="0.25">
      <c r="J192" s="45"/>
      <c r="AA192" s="94"/>
      <c r="AB192" s="94"/>
      <c r="AM192" s="40"/>
      <c r="AR192" s="40"/>
    </row>
    <row r="193" spans="10:44" ht="15.75" customHeight="1" x14ac:dyDescent="0.25">
      <c r="J193" s="45"/>
      <c r="AA193" s="94"/>
      <c r="AB193" s="94"/>
      <c r="AM193" s="40"/>
      <c r="AR193" s="40"/>
    </row>
    <row r="194" spans="10:44" ht="15.75" customHeight="1" x14ac:dyDescent="0.25">
      <c r="J194" s="45"/>
      <c r="AA194" s="94"/>
      <c r="AB194" s="94"/>
      <c r="AM194" s="40"/>
      <c r="AR194" s="40"/>
    </row>
    <row r="195" spans="10:44" ht="15.75" customHeight="1" x14ac:dyDescent="0.25">
      <c r="J195" s="45"/>
      <c r="AA195" s="94"/>
      <c r="AB195" s="94"/>
      <c r="AM195" s="40"/>
      <c r="AR195" s="40"/>
    </row>
    <row r="196" spans="10:44" ht="15.75" customHeight="1" x14ac:dyDescent="0.25">
      <c r="J196" s="45"/>
      <c r="AA196" s="94"/>
      <c r="AB196" s="94"/>
      <c r="AM196" s="40"/>
      <c r="AR196" s="40"/>
    </row>
    <row r="197" spans="10:44" ht="15.75" customHeight="1" x14ac:dyDescent="0.25">
      <c r="J197" s="45"/>
      <c r="AA197" s="94"/>
      <c r="AB197" s="94"/>
      <c r="AM197" s="40"/>
      <c r="AR197" s="40"/>
    </row>
    <row r="198" spans="10:44" ht="15.75" customHeight="1" x14ac:dyDescent="0.25">
      <c r="J198" s="45"/>
      <c r="AA198" s="94"/>
      <c r="AB198" s="94"/>
      <c r="AM198" s="40"/>
      <c r="AR198" s="40"/>
    </row>
    <row r="199" spans="10:44" ht="15.75" customHeight="1" x14ac:dyDescent="0.25">
      <c r="J199" s="45"/>
      <c r="AA199" s="94"/>
      <c r="AB199" s="94"/>
      <c r="AM199" s="40"/>
      <c r="AR199" s="40"/>
    </row>
    <row r="200" spans="10:44" ht="15.75" customHeight="1" x14ac:dyDescent="0.25">
      <c r="J200" s="45"/>
      <c r="AA200" s="94"/>
      <c r="AB200" s="94"/>
      <c r="AM200" s="40"/>
      <c r="AR200" s="40"/>
    </row>
    <row r="201" spans="10:44" ht="15.75" customHeight="1" x14ac:dyDescent="0.25">
      <c r="J201" s="45"/>
      <c r="AA201" s="94"/>
      <c r="AB201" s="94"/>
      <c r="AM201" s="40"/>
      <c r="AR201" s="40"/>
    </row>
    <row r="202" spans="10:44" ht="15.75" customHeight="1" x14ac:dyDescent="0.25">
      <c r="J202" s="45"/>
      <c r="AA202" s="94"/>
      <c r="AB202" s="94"/>
      <c r="AM202" s="40"/>
      <c r="AR202" s="40"/>
    </row>
    <row r="203" spans="10:44" ht="15.75" customHeight="1" x14ac:dyDescent="0.25">
      <c r="J203" s="45"/>
      <c r="AA203" s="94"/>
      <c r="AB203" s="94"/>
      <c r="AM203" s="40"/>
      <c r="AR203" s="40"/>
    </row>
    <row r="204" spans="10:44" ht="15.75" customHeight="1" x14ac:dyDescent="0.25">
      <c r="J204" s="45"/>
      <c r="AA204" s="94"/>
      <c r="AB204" s="94"/>
      <c r="AM204" s="40"/>
      <c r="AR204" s="40"/>
    </row>
    <row r="205" spans="10:44" ht="15.75" customHeight="1" x14ac:dyDescent="0.25">
      <c r="J205" s="45"/>
      <c r="AA205" s="94"/>
      <c r="AB205" s="94"/>
      <c r="AM205" s="40"/>
      <c r="AR205" s="40"/>
    </row>
    <row r="206" spans="10:44" ht="15.75" customHeight="1" x14ac:dyDescent="0.25">
      <c r="J206" s="45"/>
      <c r="AA206" s="94"/>
      <c r="AB206" s="94"/>
      <c r="AM206" s="40"/>
      <c r="AR206" s="40"/>
    </row>
    <row r="207" spans="10:44" ht="15.75" customHeight="1" x14ac:dyDescent="0.25">
      <c r="J207" s="45"/>
      <c r="AA207" s="94"/>
      <c r="AB207" s="94"/>
      <c r="AM207" s="40"/>
      <c r="AR207" s="40"/>
    </row>
    <row r="208" spans="10:44" ht="15.75" customHeight="1" x14ac:dyDescent="0.25">
      <c r="J208" s="45"/>
      <c r="AA208" s="94"/>
      <c r="AB208" s="94"/>
      <c r="AM208" s="40"/>
      <c r="AR208" s="40"/>
    </row>
    <row r="209" spans="10:44" ht="15.75" customHeight="1" x14ac:dyDescent="0.25">
      <c r="J209" s="45"/>
      <c r="AA209" s="94"/>
      <c r="AB209" s="94"/>
      <c r="AM209" s="40"/>
      <c r="AR209" s="40"/>
    </row>
    <row r="210" spans="10:44" ht="15.75" customHeight="1" x14ac:dyDescent="0.25">
      <c r="J210" s="45"/>
      <c r="AA210" s="94"/>
      <c r="AB210" s="94"/>
      <c r="AM210" s="40"/>
      <c r="AR210" s="40"/>
    </row>
    <row r="211" spans="10:44" ht="15.75" customHeight="1" x14ac:dyDescent="0.25">
      <c r="J211" s="45"/>
      <c r="AA211" s="94"/>
      <c r="AB211" s="94"/>
      <c r="AM211" s="40"/>
      <c r="AR211" s="40"/>
    </row>
    <row r="212" spans="10:44" ht="15.75" customHeight="1" x14ac:dyDescent="0.25">
      <c r="J212" s="45"/>
      <c r="AA212" s="94"/>
      <c r="AB212" s="94"/>
      <c r="AM212" s="40"/>
      <c r="AR212" s="40"/>
    </row>
    <row r="213" spans="10:44" ht="15.75" customHeight="1" x14ac:dyDescent="0.25">
      <c r="J213" s="45"/>
      <c r="AA213" s="94"/>
      <c r="AB213" s="94"/>
      <c r="AM213" s="40"/>
      <c r="AR213" s="40"/>
    </row>
    <row r="214" spans="10:44" ht="15.75" customHeight="1" x14ac:dyDescent="0.25">
      <c r="J214" s="45"/>
      <c r="AA214" s="94"/>
      <c r="AB214" s="94"/>
      <c r="AM214" s="40"/>
      <c r="AR214" s="40"/>
    </row>
    <row r="215" spans="10:44" ht="15.75" customHeight="1" x14ac:dyDescent="0.25">
      <c r="J215" s="45"/>
      <c r="AA215" s="94"/>
      <c r="AB215" s="94"/>
      <c r="AM215" s="40"/>
      <c r="AR215" s="40"/>
    </row>
    <row r="216" spans="10:44" ht="15.75" customHeight="1" x14ac:dyDescent="0.25">
      <c r="J216" s="45"/>
      <c r="AA216" s="94"/>
      <c r="AB216" s="94"/>
      <c r="AM216" s="40"/>
      <c r="AR216" s="40"/>
    </row>
    <row r="217" spans="10:44" ht="15.75" customHeight="1" x14ac:dyDescent="0.25">
      <c r="J217" s="45"/>
      <c r="AA217" s="94"/>
      <c r="AB217" s="94"/>
      <c r="AM217" s="40"/>
      <c r="AR217" s="40"/>
    </row>
    <row r="218" spans="10:44" ht="15.75" customHeight="1" x14ac:dyDescent="0.25">
      <c r="J218" s="45"/>
      <c r="AA218" s="94"/>
      <c r="AB218" s="94"/>
      <c r="AM218" s="40"/>
      <c r="AR218" s="40"/>
    </row>
    <row r="219" spans="10:44" ht="15.75" customHeight="1" x14ac:dyDescent="0.25">
      <c r="J219" s="45"/>
      <c r="AA219" s="94"/>
      <c r="AB219" s="94"/>
      <c r="AM219" s="40"/>
      <c r="AR219" s="40"/>
    </row>
    <row r="220" spans="10:44" ht="15.75" customHeight="1" x14ac:dyDescent="0.25">
      <c r="J220" s="45"/>
      <c r="AA220" s="94"/>
      <c r="AB220" s="94"/>
      <c r="AM220" s="40"/>
      <c r="AR220" s="40"/>
    </row>
    <row r="221" spans="10:44" ht="15.75" customHeight="1" x14ac:dyDescent="0.25">
      <c r="J221" s="45"/>
      <c r="AA221" s="94"/>
      <c r="AB221" s="94"/>
      <c r="AM221" s="40"/>
      <c r="AR221" s="40"/>
    </row>
    <row r="222" spans="10:44" ht="15.75" customHeight="1" x14ac:dyDescent="0.25">
      <c r="J222" s="45"/>
      <c r="AA222" s="94"/>
      <c r="AB222" s="94"/>
      <c r="AM222" s="40"/>
      <c r="AR222" s="40"/>
    </row>
    <row r="223" spans="10:44" ht="15.75" customHeight="1" x14ac:dyDescent="0.25">
      <c r="J223" s="45"/>
      <c r="AA223" s="94"/>
      <c r="AB223" s="94"/>
      <c r="AM223" s="40"/>
      <c r="AR223" s="40"/>
    </row>
    <row r="224" spans="10:44" ht="15.75" customHeight="1" x14ac:dyDescent="0.25">
      <c r="J224" s="45"/>
      <c r="AA224" s="94"/>
      <c r="AB224" s="94"/>
      <c r="AM224" s="40"/>
      <c r="AR224" s="40"/>
    </row>
    <row r="225" spans="10:44" ht="15.75" customHeight="1" x14ac:dyDescent="0.25">
      <c r="J225" s="45"/>
      <c r="AA225" s="94"/>
      <c r="AB225" s="94"/>
      <c r="AM225" s="40"/>
      <c r="AR225" s="40"/>
    </row>
    <row r="226" spans="10:44" ht="15.75" customHeight="1" x14ac:dyDescent="0.25">
      <c r="J226" s="45"/>
      <c r="AA226" s="94"/>
      <c r="AB226" s="94"/>
      <c r="AM226" s="40"/>
      <c r="AR226" s="40"/>
    </row>
    <row r="227" spans="10:44" ht="15.75" customHeight="1" x14ac:dyDescent="0.25">
      <c r="J227" s="45"/>
      <c r="AA227" s="94"/>
      <c r="AB227" s="94"/>
      <c r="AM227" s="40"/>
      <c r="AR227" s="40"/>
    </row>
    <row r="228" spans="10:44" ht="15.75" customHeight="1" x14ac:dyDescent="0.25">
      <c r="J228" s="45"/>
      <c r="AA228" s="94"/>
      <c r="AB228" s="94"/>
      <c r="AM228" s="40"/>
      <c r="AR228" s="40"/>
    </row>
    <row r="229" spans="10:44" ht="15.75" customHeight="1" x14ac:dyDescent="0.25">
      <c r="J229" s="45"/>
      <c r="AA229" s="94"/>
      <c r="AB229" s="94"/>
      <c r="AM229" s="40"/>
      <c r="AR229" s="40"/>
    </row>
    <row r="230" spans="10:44" ht="15.75" customHeight="1" x14ac:dyDescent="0.25">
      <c r="J230" s="45"/>
      <c r="AA230" s="94"/>
      <c r="AB230" s="94"/>
      <c r="AM230" s="40"/>
      <c r="AR230" s="40"/>
    </row>
    <row r="231" spans="10:44" ht="15.75" customHeight="1" x14ac:dyDescent="0.25">
      <c r="J231" s="45"/>
      <c r="AA231" s="94"/>
      <c r="AB231" s="94"/>
      <c r="AM231" s="40"/>
      <c r="AR231" s="40"/>
    </row>
    <row r="232" spans="10:44" ht="15.75" customHeight="1" x14ac:dyDescent="0.25">
      <c r="J232" s="45"/>
      <c r="AA232" s="94"/>
      <c r="AB232" s="94"/>
      <c r="AM232" s="40"/>
      <c r="AR232" s="40"/>
    </row>
    <row r="233" spans="10:44" ht="15.75" customHeight="1" x14ac:dyDescent="0.25">
      <c r="J233" s="45"/>
      <c r="AA233" s="94"/>
      <c r="AB233" s="94"/>
      <c r="AM233" s="40"/>
      <c r="AR233" s="40"/>
    </row>
    <row r="234" spans="10:44" ht="15.75" customHeight="1" x14ac:dyDescent="0.25">
      <c r="J234" s="45"/>
      <c r="AA234" s="94"/>
      <c r="AB234" s="94"/>
      <c r="AM234" s="40"/>
      <c r="AR234" s="40"/>
    </row>
    <row r="235" spans="10:44" ht="15.75" customHeight="1" x14ac:dyDescent="0.25">
      <c r="J235" s="45"/>
      <c r="AA235" s="94"/>
      <c r="AB235" s="94"/>
      <c r="AM235" s="40"/>
      <c r="AR235" s="40"/>
    </row>
    <row r="236" spans="10:44" ht="15.75" customHeight="1" x14ac:dyDescent="0.25">
      <c r="J236" s="45"/>
      <c r="AA236" s="94"/>
      <c r="AB236" s="94"/>
      <c r="AM236" s="40"/>
      <c r="AR236" s="40"/>
    </row>
    <row r="237" spans="10:44" ht="15.75" customHeight="1" x14ac:dyDescent="0.25">
      <c r="J237" s="45"/>
      <c r="AA237" s="94"/>
      <c r="AB237" s="94"/>
      <c r="AM237" s="40"/>
      <c r="AR237" s="40"/>
    </row>
    <row r="238" spans="10:44" ht="15.75" customHeight="1" x14ac:dyDescent="0.25">
      <c r="J238" s="45"/>
      <c r="AA238" s="94"/>
      <c r="AB238" s="94"/>
      <c r="AM238" s="40"/>
      <c r="AR238" s="40"/>
    </row>
    <row r="239" spans="10:44" ht="15.75" customHeight="1" x14ac:dyDescent="0.25">
      <c r="J239" s="45"/>
      <c r="AA239" s="94"/>
      <c r="AB239" s="94"/>
      <c r="AM239" s="40"/>
      <c r="AR239" s="40"/>
    </row>
    <row r="240" spans="10:44" ht="15.75" customHeight="1" x14ac:dyDescent="0.25">
      <c r="J240" s="45"/>
      <c r="AA240" s="94"/>
      <c r="AB240" s="94"/>
      <c r="AM240" s="40"/>
      <c r="AR240" s="40"/>
    </row>
    <row r="241" spans="10:44" ht="15.75" customHeight="1" x14ac:dyDescent="0.25">
      <c r="J241" s="45"/>
      <c r="AA241" s="94"/>
      <c r="AB241" s="94"/>
      <c r="AM241" s="40"/>
      <c r="AR241" s="40"/>
    </row>
    <row r="242" spans="10:44" ht="15.75" customHeight="1" x14ac:dyDescent="0.25">
      <c r="J242" s="45"/>
      <c r="AA242" s="94"/>
      <c r="AB242" s="94"/>
      <c r="AM242" s="40"/>
      <c r="AR242" s="40"/>
    </row>
    <row r="243" spans="10:44" ht="15.75" customHeight="1" x14ac:dyDescent="0.25">
      <c r="J243" s="45"/>
      <c r="AA243" s="94"/>
      <c r="AB243" s="94"/>
      <c r="AM243" s="40"/>
      <c r="AR243" s="40"/>
    </row>
    <row r="244" spans="10:44" ht="15.75" customHeight="1" x14ac:dyDescent="0.25">
      <c r="J244" s="45"/>
      <c r="AA244" s="94"/>
      <c r="AB244" s="94"/>
      <c r="AM244" s="40"/>
      <c r="AR244" s="40"/>
    </row>
    <row r="245" spans="10:44" ht="15.75" customHeight="1" x14ac:dyDescent="0.25">
      <c r="J245" s="45"/>
      <c r="AA245" s="94"/>
      <c r="AB245" s="94"/>
      <c r="AM245" s="40"/>
      <c r="AR245" s="40"/>
    </row>
    <row r="246" spans="10:44" ht="15.75" customHeight="1" x14ac:dyDescent="0.25">
      <c r="J246" s="45"/>
      <c r="AA246" s="94"/>
      <c r="AB246" s="94"/>
      <c r="AM246" s="40"/>
      <c r="AR246" s="40"/>
    </row>
    <row r="247" spans="10:44" ht="15.75" customHeight="1" x14ac:dyDescent="0.25">
      <c r="J247" s="45"/>
      <c r="AA247" s="94"/>
      <c r="AB247" s="94"/>
      <c r="AM247" s="40"/>
      <c r="AR247" s="40"/>
    </row>
    <row r="248" spans="10:44" ht="15.75" customHeight="1" x14ac:dyDescent="0.25">
      <c r="J248" s="45"/>
      <c r="AA248" s="94"/>
      <c r="AB248" s="94"/>
      <c r="AM248" s="40"/>
      <c r="AR248" s="40"/>
    </row>
    <row r="249" spans="10:44" ht="15.75" customHeight="1" x14ac:dyDescent="0.25">
      <c r="J249" s="45"/>
      <c r="AA249" s="94"/>
      <c r="AB249" s="94"/>
      <c r="AM249" s="40"/>
      <c r="AR249" s="40"/>
    </row>
    <row r="250" spans="10:44" ht="15.75" customHeight="1" x14ac:dyDescent="0.25">
      <c r="J250" s="45"/>
      <c r="AA250" s="94"/>
      <c r="AB250" s="94"/>
      <c r="AM250" s="40"/>
      <c r="AR250" s="40"/>
    </row>
    <row r="251" spans="10:44" ht="15.75" customHeight="1" x14ac:dyDescent="0.25">
      <c r="J251" s="45"/>
      <c r="AA251" s="94"/>
      <c r="AB251" s="94"/>
      <c r="AM251" s="40"/>
      <c r="AR251" s="40"/>
    </row>
    <row r="252" spans="10:44" ht="15.75" customHeight="1" x14ac:dyDescent="0.25">
      <c r="J252" s="45"/>
      <c r="AA252" s="94"/>
      <c r="AB252" s="94"/>
      <c r="AM252" s="40"/>
      <c r="AR252" s="40"/>
    </row>
    <row r="253" spans="10:44" ht="15.75" customHeight="1" x14ac:dyDescent="0.25">
      <c r="J253" s="45"/>
      <c r="AA253" s="94"/>
      <c r="AB253" s="94"/>
      <c r="AM253" s="40"/>
      <c r="AR253" s="40"/>
    </row>
    <row r="254" spans="10:44" ht="15.75" customHeight="1" x14ac:dyDescent="0.25">
      <c r="J254" s="45"/>
      <c r="AA254" s="94"/>
      <c r="AB254" s="94"/>
      <c r="AM254" s="40"/>
      <c r="AR254" s="40"/>
    </row>
    <row r="255" spans="10:44" ht="15.75" customHeight="1" x14ac:dyDescent="0.25">
      <c r="J255" s="45"/>
      <c r="AA255" s="94"/>
      <c r="AB255" s="94"/>
      <c r="AM255" s="40"/>
      <c r="AR255" s="40"/>
    </row>
    <row r="256" spans="10:44" ht="15.75" customHeight="1" x14ac:dyDescent="0.25">
      <c r="J256" s="45"/>
      <c r="AA256" s="94"/>
      <c r="AB256" s="94"/>
      <c r="AM256" s="40"/>
      <c r="AR256" s="40"/>
    </row>
    <row r="257" spans="10:44" ht="15.75" customHeight="1" x14ac:dyDescent="0.25">
      <c r="J257" s="45"/>
      <c r="AA257" s="94"/>
      <c r="AB257" s="94"/>
      <c r="AM257" s="40"/>
      <c r="AR257" s="40"/>
    </row>
    <row r="258" spans="10:44" ht="15.75" customHeight="1" x14ac:dyDescent="0.25">
      <c r="J258" s="45"/>
      <c r="AA258" s="94"/>
      <c r="AB258" s="94"/>
      <c r="AM258" s="40"/>
      <c r="AR258" s="40"/>
    </row>
    <row r="259" spans="10:44" ht="15.75" customHeight="1" x14ac:dyDescent="0.25">
      <c r="J259" s="45"/>
      <c r="AA259" s="94"/>
      <c r="AB259" s="94"/>
      <c r="AM259" s="40"/>
      <c r="AR259" s="40"/>
    </row>
    <row r="260" spans="10:44" ht="15.75" customHeight="1" x14ac:dyDescent="0.25">
      <c r="J260" s="45"/>
      <c r="AA260" s="94"/>
      <c r="AB260" s="94"/>
      <c r="AM260" s="40"/>
      <c r="AR260" s="40"/>
    </row>
    <row r="261" spans="10:44" ht="15.75" customHeight="1" x14ac:dyDescent="0.25">
      <c r="J261" s="45"/>
      <c r="AA261" s="94"/>
      <c r="AB261" s="94"/>
      <c r="AM261" s="40"/>
      <c r="AR261" s="40"/>
    </row>
    <row r="262" spans="10:44" ht="15.75" customHeight="1" x14ac:dyDescent="0.25">
      <c r="J262" s="45"/>
      <c r="AA262" s="94"/>
      <c r="AB262" s="94"/>
      <c r="AM262" s="40"/>
      <c r="AR262" s="40"/>
    </row>
    <row r="263" spans="10:44" ht="15.75" customHeight="1" x14ac:dyDescent="0.25">
      <c r="J263" s="45"/>
      <c r="AA263" s="94"/>
      <c r="AB263" s="94"/>
      <c r="AM263" s="40"/>
      <c r="AR263" s="40"/>
    </row>
    <row r="264" spans="10:44" ht="15.75" customHeight="1" x14ac:dyDescent="0.25">
      <c r="J264" s="45"/>
      <c r="AA264" s="94"/>
      <c r="AB264" s="94"/>
      <c r="AM264" s="40"/>
      <c r="AR264" s="40"/>
    </row>
    <row r="265" spans="10:44" ht="15.75" customHeight="1" x14ac:dyDescent="0.25">
      <c r="J265" s="45"/>
      <c r="AA265" s="94"/>
      <c r="AB265" s="94"/>
      <c r="AM265" s="40"/>
      <c r="AR265" s="40"/>
    </row>
    <row r="266" spans="10:44" ht="15.75" customHeight="1" x14ac:dyDescent="0.25">
      <c r="J266" s="45"/>
      <c r="AA266" s="94"/>
      <c r="AB266" s="94"/>
      <c r="AM266" s="40"/>
      <c r="AR266" s="40"/>
    </row>
    <row r="267" spans="10:44" ht="15.75" customHeight="1" x14ac:dyDescent="0.25">
      <c r="J267" s="45"/>
      <c r="AA267" s="94"/>
      <c r="AB267" s="94"/>
      <c r="AM267" s="40"/>
      <c r="AR267" s="40"/>
    </row>
    <row r="268" spans="10:44" ht="15.75" customHeight="1" x14ac:dyDescent="0.25">
      <c r="J268" s="45"/>
      <c r="AA268" s="94"/>
      <c r="AB268" s="94"/>
      <c r="AM268" s="40"/>
      <c r="AR268" s="40"/>
    </row>
    <row r="269" spans="10:44" ht="15.75" customHeight="1" x14ac:dyDescent="0.25">
      <c r="J269" s="45"/>
      <c r="AA269" s="94"/>
      <c r="AB269" s="94"/>
      <c r="AM269" s="40"/>
      <c r="AR269" s="40"/>
    </row>
    <row r="270" spans="10:44" ht="15.75" customHeight="1" x14ac:dyDescent="0.25">
      <c r="J270" s="45"/>
      <c r="AA270" s="94"/>
      <c r="AB270" s="94"/>
      <c r="AM270" s="40"/>
      <c r="AR270" s="40"/>
    </row>
    <row r="271" spans="10:44" ht="15.75" customHeight="1" x14ac:dyDescent="0.25">
      <c r="J271" s="45"/>
      <c r="AA271" s="94"/>
      <c r="AB271" s="94"/>
      <c r="AM271" s="40"/>
      <c r="AR271" s="40"/>
    </row>
    <row r="272" spans="10:44" ht="15.75" customHeight="1" x14ac:dyDescent="0.25">
      <c r="J272" s="45"/>
      <c r="AA272" s="94"/>
      <c r="AB272" s="94"/>
      <c r="AM272" s="40"/>
      <c r="AR272" s="40"/>
    </row>
    <row r="273" spans="10:44" ht="15.75" customHeight="1" x14ac:dyDescent="0.25">
      <c r="J273" s="45"/>
      <c r="AA273" s="94"/>
      <c r="AB273" s="94"/>
      <c r="AM273" s="40"/>
      <c r="AR273" s="40"/>
    </row>
    <row r="274" spans="10:44" ht="15.75" customHeight="1" x14ac:dyDescent="0.25">
      <c r="J274" s="45"/>
      <c r="AA274" s="94"/>
      <c r="AB274" s="94"/>
      <c r="AM274" s="40"/>
      <c r="AR274" s="40"/>
    </row>
    <row r="275" spans="10:44" ht="15.75" customHeight="1" x14ac:dyDescent="0.25">
      <c r="J275" s="45"/>
      <c r="AA275" s="94"/>
      <c r="AB275" s="94"/>
      <c r="AM275" s="40"/>
      <c r="AR275" s="40"/>
    </row>
    <row r="276" spans="10:44" ht="15.75" customHeight="1" x14ac:dyDescent="0.25">
      <c r="J276" s="45"/>
      <c r="AA276" s="94"/>
      <c r="AB276" s="94"/>
      <c r="AM276" s="40"/>
      <c r="AR276" s="40"/>
    </row>
    <row r="277" spans="10:44" ht="15.75" customHeight="1" x14ac:dyDescent="0.25">
      <c r="J277" s="45"/>
      <c r="AA277" s="94"/>
      <c r="AB277" s="94"/>
      <c r="AM277" s="40"/>
      <c r="AR277" s="40"/>
    </row>
    <row r="278" spans="10:44" ht="15.75" customHeight="1" x14ac:dyDescent="0.25">
      <c r="J278" s="45"/>
      <c r="AA278" s="94"/>
      <c r="AB278" s="94"/>
      <c r="AM278" s="40"/>
      <c r="AR278" s="40"/>
    </row>
    <row r="279" spans="10:44" ht="15.75" customHeight="1" x14ac:dyDescent="0.25">
      <c r="J279" s="45"/>
      <c r="AA279" s="94"/>
      <c r="AB279" s="94"/>
      <c r="AM279" s="40"/>
      <c r="AR279" s="40"/>
    </row>
    <row r="280" spans="10:44" ht="15.75" customHeight="1" x14ac:dyDescent="0.25">
      <c r="J280" s="45"/>
      <c r="AA280" s="94"/>
      <c r="AB280" s="94"/>
      <c r="AM280" s="40"/>
      <c r="AR280" s="40"/>
    </row>
    <row r="281" spans="10:44" ht="15.75" customHeight="1" x14ac:dyDescent="0.25">
      <c r="J281" s="45"/>
      <c r="AA281" s="94"/>
      <c r="AB281" s="94"/>
      <c r="AM281" s="40"/>
      <c r="AR281" s="40"/>
    </row>
    <row r="282" spans="10:44" ht="15.75" customHeight="1" x14ac:dyDescent="0.25">
      <c r="J282" s="45"/>
      <c r="AA282" s="94"/>
      <c r="AB282" s="94"/>
      <c r="AM282" s="40"/>
      <c r="AR282" s="40"/>
    </row>
    <row r="283" spans="10:44" ht="15.75" customHeight="1" x14ac:dyDescent="0.25">
      <c r="J283" s="45"/>
      <c r="AA283" s="94"/>
      <c r="AB283" s="94"/>
      <c r="AM283" s="40"/>
      <c r="AR283" s="40"/>
    </row>
    <row r="284" spans="10:44" ht="15.75" customHeight="1" x14ac:dyDescent="0.25">
      <c r="J284" s="45"/>
      <c r="AA284" s="94"/>
      <c r="AB284" s="94"/>
      <c r="AM284" s="40"/>
      <c r="AR284" s="40"/>
    </row>
    <row r="285" spans="10:44" ht="15.75" customHeight="1" x14ac:dyDescent="0.25">
      <c r="J285" s="45"/>
      <c r="AA285" s="94"/>
      <c r="AB285" s="94"/>
      <c r="AM285" s="40"/>
      <c r="AR285" s="40"/>
    </row>
    <row r="286" spans="10:44" ht="15.75" customHeight="1" x14ac:dyDescent="0.25">
      <c r="J286" s="45"/>
      <c r="AA286" s="94"/>
      <c r="AB286" s="94"/>
      <c r="AM286" s="40"/>
      <c r="AR286" s="40"/>
    </row>
    <row r="287" spans="10:44" ht="15.75" customHeight="1" x14ac:dyDescent="0.25">
      <c r="J287" s="45"/>
      <c r="AA287" s="94"/>
      <c r="AB287" s="94"/>
      <c r="AM287" s="40"/>
      <c r="AR287" s="40"/>
    </row>
    <row r="288" spans="10:44" ht="15.75" customHeight="1" x14ac:dyDescent="0.25">
      <c r="J288" s="45"/>
      <c r="AA288" s="94"/>
      <c r="AB288" s="94"/>
      <c r="AM288" s="40"/>
      <c r="AR288" s="40"/>
    </row>
    <row r="289" spans="10:44" ht="15.75" customHeight="1" x14ac:dyDescent="0.25">
      <c r="J289" s="45"/>
      <c r="AA289" s="94"/>
      <c r="AB289" s="94"/>
      <c r="AM289" s="40"/>
      <c r="AR289" s="40"/>
    </row>
    <row r="290" spans="10:44" ht="15.75" customHeight="1" x14ac:dyDescent="0.25">
      <c r="J290" s="45"/>
      <c r="AA290" s="94"/>
      <c r="AB290" s="94"/>
      <c r="AM290" s="40"/>
      <c r="AR290" s="40"/>
    </row>
    <row r="291" spans="10:44" ht="15.75" customHeight="1" x14ac:dyDescent="0.25">
      <c r="J291" s="45"/>
      <c r="AA291" s="94"/>
      <c r="AB291" s="94"/>
      <c r="AM291" s="40"/>
      <c r="AR291" s="40"/>
    </row>
    <row r="292" spans="10:44" ht="15.75" customHeight="1" x14ac:dyDescent="0.25">
      <c r="J292" s="45"/>
      <c r="AA292" s="94"/>
      <c r="AB292" s="94"/>
      <c r="AM292" s="40"/>
      <c r="AR292" s="40"/>
    </row>
    <row r="293" spans="10:44" ht="15.75" customHeight="1" x14ac:dyDescent="0.25">
      <c r="J293" s="45"/>
      <c r="AA293" s="94"/>
      <c r="AB293" s="94"/>
      <c r="AM293" s="40"/>
      <c r="AR293" s="40"/>
    </row>
    <row r="294" spans="10:44" ht="15.75" customHeight="1" x14ac:dyDescent="0.25">
      <c r="J294" s="45"/>
      <c r="AA294" s="94"/>
      <c r="AB294" s="94"/>
      <c r="AM294" s="40"/>
      <c r="AR294" s="40"/>
    </row>
    <row r="295" spans="10:44" ht="15.75" customHeight="1" x14ac:dyDescent="0.25">
      <c r="J295" s="45"/>
      <c r="AA295" s="94"/>
      <c r="AB295" s="94"/>
      <c r="AM295" s="40"/>
      <c r="AR295" s="40"/>
    </row>
    <row r="296" spans="10:44" ht="15.75" customHeight="1" x14ac:dyDescent="0.25">
      <c r="J296" s="45"/>
      <c r="AA296" s="94"/>
      <c r="AB296" s="94"/>
      <c r="AM296" s="40"/>
      <c r="AR296" s="40"/>
    </row>
    <row r="297" spans="10:44" ht="15.75" customHeight="1" x14ac:dyDescent="0.25">
      <c r="J297" s="45"/>
      <c r="AA297" s="94"/>
      <c r="AB297" s="94"/>
      <c r="AM297" s="40"/>
      <c r="AR297" s="40"/>
    </row>
    <row r="298" spans="10:44" ht="15.75" customHeight="1" x14ac:dyDescent="0.25">
      <c r="J298" s="45"/>
      <c r="AA298" s="94"/>
      <c r="AB298" s="94"/>
      <c r="AM298" s="40"/>
      <c r="AR298" s="40"/>
    </row>
    <row r="299" spans="10:44" ht="15.75" customHeight="1" x14ac:dyDescent="0.25">
      <c r="J299" s="45"/>
      <c r="AA299" s="94"/>
      <c r="AB299" s="94"/>
      <c r="AM299" s="40"/>
      <c r="AR299" s="40"/>
    </row>
    <row r="300" spans="10:44" ht="15.75" customHeight="1" x14ac:dyDescent="0.25">
      <c r="J300" s="45"/>
      <c r="AA300" s="94"/>
      <c r="AB300" s="94"/>
      <c r="AM300" s="40"/>
      <c r="AR300" s="40"/>
    </row>
    <row r="301" spans="10:44" ht="15.75" customHeight="1" x14ac:dyDescent="0.25">
      <c r="J301" s="45"/>
      <c r="AA301" s="94"/>
      <c r="AB301" s="94"/>
      <c r="AM301" s="40"/>
      <c r="AR301" s="40"/>
    </row>
    <row r="302" spans="10:44" ht="15.75" customHeight="1" x14ac:dyDescent="0.25">
      <c r="J302" s="45"/>
      <c r="AA302" s="94"/>
      <c r="AB302" s="94"/>
      <c r="AM302" s="40"/>
      <c r="AR302" s="40"/>
    </row>
    <row r="303" spans="10:44" ht="15.75" customHeight="1" x14ac:dyDescent="0.25">
      <c r="J303" s="45"/>
      <c r="AA303" s="94"/>
      <c r="AB303" s="94"/>
      <c r="AM303" s="40"/>
      <c r="AR303" s="40"/>
    </row>
    <row r="304" spans="10:44" ht="15.75" customHeight="1" x14ac:dyDescent="0.25">
      <c r="J304" s="45"/>
      <c r="AA304" s="94"/>
      <c r="AB304" s="94"/>
      <c r="AM304" s="40"/>
      <c r="AR304" s="40"/>
    </row>
    <row r="305" spans="10:44" ht="15.75" customHeight="1" x14ac:dyDescent="0.25">
      <c r="J305" s="45"/>
      <c r="AA305" s="94"/>
      <c r="AB305" s="94"/>
      <c r="AM305" s="40"/>
      <c r="AR305" s="40"/>
    </row>
    <row r="306" spans="10:44" ht="15.75" customHeight="1" x14ac:dyDescent="0.25">
      <c r="J306" s="45"/>
      <c r="AA306" s="94"/>
      <c r="AB306" s="94"/>
      <c r="AM306" s="40"/>
      <c r="AR306" s="40"/>
    </row>
    <row r="307" spans="10:44" ht="15.75" customHeight="1" x14ac:dyDescent="0.25">
      <c r="J307" s="45"/>
      <c r="AA307" s="94"/>
      <c r="AB307" s="94"/>
      <c r="AM307" s="40"/>
      <c r="AR307" s="40"/>
    </row>
    <row r="308" spans="10:44" ht="15.75" customHeight="1" x14ac:dyDescent="0.25">
      <c r="J308" s="45"/>
      <c r="AA308" s="94"/>
      <c r="AB308" s="94"/>
      <c r="AM308" s="40"/>
      <c r="AR308" s="40"/>
    </row>
    <row r="309" spans="10:44" ht="15.75" customHeight="1" x14ac:dyDescent="0.25">
      <c r="J309" s="45"/>
      <c r="AA309" s="94"/>
      <c r="AB309" s="94"/>
      <c r="AM309" s="40"/>
      <c r="AR309" s="40"/>
    </row>
    <row r="310" spans="10:44" ht="15.75" customHeight="1" x14ac:dyDescent="0.25">
      <c r="J310" s="45"/>
      <c r="AA310" s="94"/>
      <c r="AB310" s="94"/>
      <c r="AM310" s="40"/>
      <c r="AR310" s="40"/>
    </row>
    <row r="311" spans="10:44" ht="15.75" customHeight="1" x14ac:dyDescent="0.25">
      <c r="J311" s="45"/>
      <c r="AA311" s="94"/>
      <c r="AB311" s="94"/>
      <c r="AM311" s="40"/>
      <c r="AR311" s="40"/>
    </row>
    <row r="312" spans="10:44" ht="15.75" customHeight="1" x14ac:dyDescent="0.25">
      <c r="J312" s="45"/>
      <c r="AA312" s="94"/>
      <c r="AB312" s="94"/>
      <c r="AM312" s="40"/>
      <c r="AR312" s="40"/>
    </row>
    <row r="313" spans="10:44" ht="15.75" customHeight="1" x14ac:dyDescent="0.25">
      <c r="J313" s="45"/>
      <c r="AA313" s="94"/>
      <c r="AB313" s="94"/>
      <c r="AM313" s="40"/>
      <c r="AR313" s="40"/>
    </row>
    <row r="314" spans="10:44" ht="15.75" customHeight="1" x14ac:dyDescent="0.25">
      <c r="J314" s="45"/>
      <c r="AA314" s="94"/>
      <c r="AB314" s="94"/>
      <c r="AM314" s="40"/>
      <c r="AR314" s="40"/>
    </row>
    <row r="315" spans="10:44" ht="15.75" customHeight="1" x14ac:dyDescent="0.25">
      <c r="J315" s="45"/>
      <c r="AA315" s="94"/>
      <c r="AB315" s="94"/>
      <c r="AM315" s="40"/>
      <c r="AR315" s="40"/>
    </row>
    <row r="316" spans="10:44" ht="15.75" customHeight="1" x14ac:dyDescent="0.25">
      <c r="J316" s="45"/>
      <c r="AA316" s="94"/>
      <c r="AB316" s="94"/>
      <c r="AM316" s="40"/>
      <c r="AR316" s="40"/>
    </row>
    <row r="317" spans="10:44" ht="15.75" customHeight="1" x14ac:dyDescent="0.25">
      <c r="J317" s="45"/>
      <c r="AA317" s="94"/>
      <c r="AB317" s="94"/>
      <c r="AM317" s="40"/>
      <c r="AR317" s="40"/>
    </row>
    <row r="318" spans="10:44" ht="15.75" customHeight="1" x14ac:dyDescent="0.25">
      <c r="J318" s="45"/>
      <c r="AA318" s="94"/>
      <c r="AB318" s="94"/>
      <c r="AM318" s="40"/>
      <c r="AR318" s="40"/>
    </row>
    <row r="319" spans="10:44" ht="15.75" customHeight="1" x14ac:dyDescent="0.25">
      <c r="J319" s="45"/>
      <c r="AA319" s="94"/>
      <c r="AB319" s="94"/>
      <c r="AM319" s="40"/>
      <c r="AR319" s="40"/>
    </row>
    <row r="320" spans="10:44" ht="15.75" customHeight="1" x14ac:dyDescent="0.25">
      <c r="J320" s="45"/>
      <c r="AA320" s="94"/>
      <c r="AB320" s="94"/>
      <c r="AM320" s="40"/>
      <c r="AR320" s="40"/>
    </row>
    <row r="321" spans="10:44" ht="15.75" customHeight="1" x14ac:dyDescent="0.25">
      <c r="J321" s="45"/>
      <c r="AA321" s="94"/>
      <c r="AB321" s="94"/>
      <c r="AM321" s="40"/>
      <c r="AR321" s="40"/>
    </row>
    <row r="322" spans="10:44" ht="15.75" customHeight="1" x14ac:dyDescent="0.25">
      <c r="J322" s="45"/>
      <c r="AA322" s="94"/>
      <c r="AB322" s="94"/>
      <c r="AM322" s="40"/>
      <c r="AR322" s="40"/>
    </row>
    <row r="323" spans="10:44" ht="15.75" customHeight="1" x14ac:dyDescent="0.25">
      <c r="J323" s="45"/>
      <c r="AA323" s="94"/>
      <c r="AB323" s="94"/>
      <c r="AM323" s="40"/>
      <c r="AR323" s="40"/>
    </row>
    <row r="324" spans="10:44" ht="15.75" customHeight="1" x14ac:dyDescent="0.25">
      <c r="J324" s="45"/>
      <c r="AA324" s="94"/>
      <c r="AB324" s="94"/>
      <c r="AM324" s="40"/>
      <c r="AR324" s="40"/>
    </row>
    <row r="325" spans="10:44" ht="15.75" customHeight="1" x14ac:dyDescent="0.25">
      <c r="J325" s="45"/>
      <c r="AA325" s="94"/>
      <c r="AB325" s="94"/>
      <c r="AM325" s="40"/>
      <c r="AR325" s="40"/>
    </row>
    <row r="326" spans="10:44" ht="15.75" customHeight="1" x14ac:dyDescent="0.25">
      <c r="J326" s="45"/>
      <c r="AA326" s="94"/>
      <c r="AB326" s="94"/>
      <c r="AM326" s="40"/>
      <c r="AR326" s="40"/>
    </row>
    <row r="327" spans="10:44" ht="15.75" customHeight="1" x14ac:dyDescent="0.25">
      <c r="J327" s="45"/>
      <c r="AA327" s="94"/>
      <c r="AB327" s="94"/>
      <c r="AM327" s="40"/>
      <c r="AR327" s="40"/>
    </row>
    <row r="328" spans="10:44" ht="15.75" customHeight="1" x14ac:dyDescent="0.25">
      <c r="J328" s="45"/>
      <c r="AA328" s="94"/>
      <c r="AB328" s="94"/>
      <c r="AM328" s="40"/>
      <c r="AR328" s="40"/>
    </row>
    <row r="329" spans="10:44" ht="15.75" customHeight="1" x14ac:dyDescent="0.25">
      <c r="J329" s="45"/>
      <c r="AA329" s="94"/>
      <c r="AB329" s="94"/>
      <c r="AM329" s="40"/>
      <c r="AR329" s="40"/>
    </row>
    <row r="330" spans="10:44" ht="15.75" customHeight="1" x14ac:dyDescent="0.25">
      <c r="J330" s="45"/>
      <c r="AA330" s="94"/>
      <c r="AB330" s="94"/>
      <c r="AM330" s="40"/>
      <c r="AR330" s="40"/>
    </row>
    <row r="331" spans="10:44" ht="15.75" customHeight="1" x14ac:dyDescent="0.25">
      <c r="J331" s="45"/>
      <c r="AA331" s="94"/>
      <c r="AB331" s="94"/>
      <c r="AM331" s="40"/>
      <c r="AR331" s="40"/>
    </row>
    <row r="332" spans="10:44" ht="15.75" customHeight="1" x14ac:dyDescent="0.25">
      <c r="J332" s="45"/>
      <c r="AA332" s="94"/>
      <c r="AB332" s="94"/>
      <c r="AM332" s="40"/>
      <c r="AR332" s="40"/>
    </row>
    <row r="333" spans="10:44" ht="15.75" customHeight="1" x14ac:dyDescent="0.25">
      <c r="J333" s="45"/>
      <c r="AA333" s="94"/>
      <c r="AB333" s="94"/>
      <c r="AM333" s="40"/>
      <c r="AR333" s="40"/>
    </row>
    <row r="334" spans="10:44" ht="15.75" customHeight="1" x14ac:dyDescent="0.25">
      <c r="J334" s="45"/>
      <c r="AA334" s="94"/>
      <c r="AB334" s="94"/>
      <c r="AM334" s="40"/>
      <c r="AR334" s="40"/>
    </row>
    <row r="335" spans="10:44" ht="15.75" customHeight="1" x14ac:dyDescent="0.25">
      <c r="J335" s="45"/>
      <c r="AA335" s="94"/>
      <c r="AB335" s="94"/>
      <c r="AM335" s="40"/>
      <c r="AR335" s="40"/>
    </row>
    <row r="336" spans="10:44" ht="15.75" customHeight="1" x14ac:dyDescent="0.25">
      <c r="J336" s="45"/>
      <c r="AA336" s="94"/>
      <c r="AB336" s="94"/>
      <c r="AM336" s="40"/>
      <c r="AR336" s="40"/>
    </row>
    <row r="337" spans="10:44" ht="15.75" customHeight="1" x14ac:dyDescent="0.25">
      <c r="J337" s="45"/>
      <c r="AA337" s="94"/>
      <c r="AB337" s="94"/>
      <c r="AM337" s="40"/>
      <c r="AR337" s="40"/>
    </row>
    <row r="338" spans="10:44" ht="15.75" customHeight="1" x14ac:dyDescent="0.25">
      <c r="J338" s="45"/>
      <c r="AA338" s="94"/>
      <c r="AB338" s="94"/>
      <c r="AM338" s="40"/>
      <c r="AR338" s="40"/>
    </row>
    <row r="339" spans="10:44" ht="15.75" customHeight="1" x14ac:dyDescent="0.25">
      <c r="J339" s="45"/>
      <c r="AA339" s="94"/>
      <c r="AB339" s="94"/>
      <c r="AM339" s="40"/>
      <c r="AR339" s="40"/>
    </row>
    <row r="340" spans="10:44" ht="15.75" customHeight="1" x14ac:dyDescent="0.25">
      <c r="J340" s="45"/>
      <c r="AA340" s="94"/>
      <c r="AB340" s="94"/>
      <c r="AM340" s="40"/>
      <c r="AR340" s="40"/>
    </row>
    <row r="341" spans="10:44" ht="15.75" customHeight="1" x14ac:dyDescent="0.25">
      <c r="J341" s="45"/>
      <c r="AA341" s="94"/>
      <c r="AB341" s="94"/>
      <c r="AM341" s="40"/>
      <c r="AR341" s="40"/>
    </row>
    <row r="342" spans="10:44" ht="15.75" customHeight="1" x14ac:dyDescent="0.25">
      <c r="J342" s="45"/>
      <c r="AA342" s="94"/>
      <c r="AB342" s="94"/>
      <c r="AM342" s="40"/>
      <c r="AR342" s="40"/>
    </row>
    <row r="343" spans="10:44" ht="15.75" customHeight="1" x14ac:dyDescent="0.25">
      <c r="J343" s="45"/>
      <c r="AA343" s="94"/>
      <c r="AB343" s="94"/>
      <c r="AM343" s="40"/>
      <c r="AR343" s="40"/>
    </row>
    <row r="344" spans="10:44" ht="15.75" customHeight="1" x14ac:dyDescent="0.25">
      <c r="J344" s="45"/>
      <c r="AA344" s="94"/>
      <c r="AB344" s="94"/>
      <c r="AM344" s="40"/>
      <c r="AR344" s="40"/>
    </row>
    <row r="345" spans="10:44" ht="15.75" customHeight="1" x14ac:dyDescent="0.25">
      <c r="J345" s="45"/>
      <c r="AA345" s="94"/>
      <c r="AB345" s="94"/>
      <c r="AM345" s="40"/>
      <c r="AR345" s="40"/>
    </row>
    <row r="346" spans="10:44" ht="15.75" customHeight="1" x14ac:dyDescent="0.25">
      <c r="J346" s="45"/>
      <c r="AA346" s="94"/>
      <c r="AB346" s="94"/>
      <c r="AM346" s="40"/>
      <c r="AR346" s="40"/>
    </row>
    <row r="347" spans="10:44" ht="15.75" customHeight="1" x14ac:dyDescent="0.25">
      <c r="J347" s="45"/>
      <c r="AA347" s="94"/>
      <c r="AB347" s="94"/>
      <c r="AM347" s="40"/>
      <c r="AR347" s="40"/>
    </row>
    <row r="348" spans="10:44" ht="15.75" customHeight="1" x14ac:dyDescent="0.25">
      <c r="J348" s="45"/>
      <c r="AA348" s="94"/>
      <c r="AB348" s="94"/>
      <c r="AM348" s="40"/>
      <c r="AR348" s="40"/>
    </row>
    <row r="349" spans="10:44" ht="15.75" customHeight="1" x14ac:dyDescent="0.25">
      <c r="J349" s="45"/>
      <c r="AA349" s="94"/>
      <c r="AB349" s="94"/>
      <c r="AM349" s="40"/>
      <c r="AR349" s="40"/>
    </row>
    <row r="350" spans="10:44" ht="15.75" customHeight="1" x14ac:dyDescent="0.25">
      <c r="J350" s="45"/>
      <c r="AA350" s="94"/>
      <c r="AB350" s="94"/>
      <c r="AM350" s="40"/>
      <c r="AR350" s="40"/>
    </row>
    <row r="351" spans="10:44" ht="15.75" customHeight="1" x14ac:dyDescent="0.25">
      <c r="J351" s="45"/>
      <c r="AA351" s="94"/>
      <c r="AB351" s="94"/>
      <c r="AM351" s="40"/>
      <c r="AR351" s="40"/>
    </row>
    <row r="352" spans="10:44" ht="15.75" customHeight="1" x14ac:dyDescent="0.25">
      <c r="J352" s="45"/>
      <c r="AA352" s="94"/>
      <c r="AB352" s="94"/>
      <c r="AM352" s="40"/>
      <c r="AR352" s="40"/>
    </row>
    <row r="353" spans="10:44" ht="15.75" customHeight="1" x14ac:dyDescent="0.25">
      <c r="J353" s="45"/>
      <c r="AA353" s="94"/>
      <c r="AB353" s="94"/>
      <c r="AM353" s="40"/>
      <c r="AR353" s="40"/>
    </row>
    <row r="354" spans="10:44" ht="15.75" customHeight="1" x14ac:dyDescent="0.25">
      <c r="J354" s="45"/>
      <c r="AA354" s="94"/>
      <c r="AB354" s="94"/>
      <c r="AM354" s="40"/>
      <c r="AR354" s="40"/>
    </row>
    <row r="355" spans="10:44" ht="15.75" customHeight="1" x14ac:dyDescent="0.25">
      <c r="J355" s="45"/>
      <c r="AA355" s="94"/>
      <c r="AB355" s="94"/>
      <c r="AM355" s="40"/>
      <c r="AR355" s="40"/>
    </row>
    <row r="356" spans="10:44" ht="15.75" customHeight="1" x14ac:dyDescent="0.25">
      <c r="J356" s="45"/>
      <c r="AA356" s="94"/>
      <c r="AB356" s="94"/>
      <c r="AM356" s="40"/>
      <c r="AR356" s="40"/>
    </row>
    <row r="357" spans="10:44" ht="15.75" customHeight="1" x14ac:dyDescent="0.25">
      <c r="J357" s="45"/>
      <c r="AA357" s="94"/>
      <c r="AB357" s="94"/>
      <c r="AM357" s="40"/>
      <c r="AR357" s="40"/>
    </row>
    <row r="358" spans="10:44" ht="15.75" customHeight="1" x14ac:dyDescent="0.25">
      <c r="J358" s="45"/>
      <c r="AA358" s="94"/>
      <c r="AB358" s="94"/>
      <c r="AM358" s="40"/>
      <c r="AR358" s="40"/>
    </row>
    <row r="359" spans="10:44" ht="15.75" customHeight="1" x14ac:dyDescent="0.25">
      <c r="J359" s="45"/>
      <c r="AA359" s="94"/>
      <c r="AB359" s="94"/>
      <c r="AM359" s="40"/>
      <c r="AR359" s="40"/>
    </row>
    <row r="360" spans="10:44" ht="15.75" customHeight="1" x14ac:dyDescent="0.25">
      <c r="J360" s="45"/>
      <c r="AA360" s="94"/>
      <c r="AB360" s="94"/>
      <c r="AM360" s="40"/>
      <c r="AR360" s="40"/>
    </row>
    <row r="361" spans="10:44" ht="15.75" customHeight="1" x14ac:dyDescent="0.25">
      <c r="J361" s="45"/>
      <c r="AA361" s="94"/>
      <c r="AB361" s="94"/>
      <c r="AM361" s="40"/>
      <c r="AR361" s="40"/>
    </row>
    <row r="362" spans="10:44" ht="15.75" customHeight="1" x14ac:dyDescent="0.25">
      <c r="J362" s="45"/>
      <c r="AA362" s="94"/>
      <c r="AB362" s="94"/>
      <c r="AM362" s="40"/>
      <c r="AR362" s="40"/>
    </row>
    <row r="363" spans="10:44" ht="15.75" customHeight="1" x14ac:dyDescent="0.25">
      <c r="J363" s="45"/>
      <c r="AA363" s="94"/>
      <c r="AB363" s="94"/>
      <c r="AM363" s="40"/>
      <c r="AR363" s="40"/>
    </row>
    <row r="364" spans="10:44" ht="15.75" customHeight="1" x14ac:dyDescent="0.25">
      <c r="J364" s="45"/>
      <c r="AA364" s="94"/>
      <c r="AB364" s="94"/>
      <c r="AM364" s="40"/>
      <c r="AR364" s="40"/>
    </row>
    <row r="365" spans="10:44" ht="15.75" customHeight="1" x14ac:dyDescent="0.25">
      <c r="J365" s="45"/>
      <c r="AA365" s="94"/>
      <c r="AB365" s="94"/>
      <c r="AM365" s="40"/>
      <c r="AR365" s="40"/>
    </row>
    <row r="366" spans="10:44" ht="15.75" customHeight="1" x14ac:dyDescent="0.25">
      <c r="J366" s="45"/>
      <c r="AA366" s="94"/>
      <c r="AB366" s="94"/>
      <c r="AM366" s="40"/>
      <c r="AR366" s="40"/>
    </row>
    <row r="367" spans="10:44" ht="15.75" customHeight="1" x14ac:dyDescent="0.25">
      <c r="J367" s="45"/>
      <c r="AA367" s="94"/>
      <c r="AB367" s="94"/>
      <c r="AM367" s="40"/>
      <c r="AR367" s="40"/>
    </row>
    <row r="368" spans="10:44" ht="15.75" customHeight="1" x14ac:dyDescent="0.25">
      <c r="J368" s="45"/>
      <c r="AA368" s="94"/>
      <c r="AB368" s="94"/>
      <c r="AM368" s="40"/>
      <c r="AR368" s="40"/>
    </row>
    <row r="369" spans="10:44" ht="15.75" customHeight="1" x14ac:dyDescent="0.25">
      <c r="J369" s="45"/>
      <c r="AA369" s="94"/>
      <c r="AB369" s="94"/>
      <c r="AM369" s="40"/>
      <c r="AR369" s="40"/>
    </row>
    <row r="370" spans="10:44" ht="15.75" customHeight="1" x14ac:dyDescent="0.25">
      <c r="J370" s="45"/>
      <c r="AA370" s="94"/>
      <c r="AB370" s="94"/>
      <c r="AM370" s="40"/>
      <c r="AR370" s="40"/>
    </row>
    <row r="371" spans="10:44" ht="15.75" customHeight="1" x14ac:dyDescent="0.25">
      <c r="J371" s="45"/>
      <c r="AA371" s="94"/>
      <c r="AB371" s="94"/>
      <c r="AM371" s="40"/>
      <c r="AR371" s="40"/>
    </row>
    <row r="372" spans="10:44" ht="15.75" customHeight="1" x14ac:dyDescent="0.25">
      <c r="J372" s="45"/>
      <c r="AA372" s="94"/>
      <c r="AB372" s="94"/>
      <c r="AM372" s="40"/>
      <c r="AR372" s="40"/>
    </row>
    <row r="373" spans="10:44" ht="15.75" customHeight="1" x14ac:dyDescent="0.25">
      <c r="J373" s="45"/>
      <c r="AA373" s="94"/>
      <c r="AB373" s="94"/>
      <c r="AM373" s="40"/>
      <c r="AR373" s="40"/>
    </row>
    <row r="374" spans="10:44" ht="15.75" customHeight="1" x14ac:dyDescent="0.25">
      <c r="J374" s="45"/>
      <c r="AA374" s="94"/>
      <c r="AB374" s="94"/>
      <c r="AM374" s="40"/>
      <c r="AR374" s="40"/>
    </row>
    <row r="375" spans="10:44" ht="15.75" customHeight="1" x14ac:dyDescent="0.25">
      <c r="J375" s="45"/>
      <c r="AA375" s="94"/>
      <c r="AB375" s="94"/>
      <c r="AM375" s="40"/>
      <c r="AR375" s="40"/>
    </row>
    <row r="376" spans="10:44" ht="15.75" customHeight="1" x14ac:dyDescent="0.25">
      <c r="J376" s="45"/>
      <c r="AA376" s="94"/>
      <c r="AB376" s="94"/>
      <c r="AM376" s="40"/>
      <c r="AR376" s="40"/>
    </row>
    <row r="377" spans="10:44" ht="15.75" customHeight="1" x14ac:dyDescent="0.25">
      <c r="J377" s="45"/>
      <c r="AA377" s="94"/>
      <c r="AB377" s="94"/>
      <c r="AM377" s="40"/>
      <c r="AR377" s="40"/>
    </row>
    <row r="378" spans="10:44" ht="15.75" customHeight="1" x14ac:dyDescent="0.25">
      <c r="J378" s="45"/>
      <c r="AA378" s="94"/>
      <c r="AB378" s="94"/>
      <c r="AM378" s="40"/>
      <c r="AR378" s="40"/>
    </row>
    <row r="379" spans="10:44" ht="15.75" customHeight="1" x14ac:dyDescent="0.25">
      <c r="J379" s="45"/>
      <c r="AA379" s="94"/>
      <c r="AB379" s="94"/>
      <c r="AM379" s="40"/>
      <c r="AR379" s="40"/>
    </row>
    <row r="380" spans="10:44" ht="15.75" customHeight="1" x14ac:dyDescent="0.25">
      <c r="J380" s="45"/>
      <c r="AA380" s="94"/>
      <c r="AB380" s="94"/>
      <c r="AM380" s="40"/>
      <c r="AR380" s="40"/>
    </row>
    <row r="381" spans="10:44" ht="15.75" customHeight="1" x14ac:dyDescent="0.25">
      <c r="J381" s="45"/>
      <c r="AA381" s="94"/>
      <c r="AB381" s="94"/>
      <c r="AM381" s="40"/>
      <c r="AR381" s="40"/>
    </row>
    <row r="382" spans="10:44" ht="15.75" customHeight="1" x14ac:dyDescent="0.25">
      <c r="J382" s="45"/>
      <c r="AA382" s="94"/>
      <c r="AB382" s="94"/>
      <c r="AM382" s="40"/>
      <c r="AR382" s="40"/>
    </row>
    <row r="383" spans="10:44" ht="15.75" customHeight="1" x14ac:dyDescent="0.25">
      <c r="J383" s="45"/>
      <c r="AA383" s="94"/>
      <c r="AB383" s="94"/>
      <c r="AM383" s="40"/>
      <c r="AR383" s="40"/>
    </row>
    <row r="384" spans="10:44" ht="15.75" customHeight="1" x14ac:dyDescent="0.25">
      <c r="J384" s="45"/>
      <c r="AA384" s="94"/>
      <c r="AB384" s="94"/>
      <c r="AM384" s="40"/>
      <c r="AR384" s="40"/>
    </row>
    <row r="385" spans="10:44" ht="15.75" customHeight="1" x14ac:dyDescent="0.25">
      <c r="J385" s="45"/>
      <c r="AA385" s="94"/>
      <c r="AB385" s="94"/>
      <c r="AM385" s="40"/>
      <c r="AR385" s="40"/>
    </row>
    <row r="386" spans="10:44" ht="15.75" customHeight="1" x14ac:dyDescent="0.25">
      <c r="J386" s="45"/>
      <c r="AA386" s="94"/>
      <c r="AB386" s="94"/>
      <c r="AM386" s="40"/>
      <c r="AR386" s="40"/>
    </row>
    <row r="387" spans="10:44" ht="15.75" customHeight="1" x14ac:dyDescent="0.25">
      <c r="J387" s="45"/>
      <c r="AA387" s="94"/>
      <c r="AB387" s="94"/>
      <c r="AM387" s="40"/>
      <c r="AR387" s="40"/>
    </row>
    <row r="388" spans="10:44" ht="15.75" customHeight="1" x14ac:dyDescent="0.25">
      <c r="J388" s="45"/>
      <c r="AA388" s="94"/>
      <c r="AB388" s="94"/>
      <c r="AM388" s="40"/>
      <c r="AR388" s="40"/>
    </row>
    <row r="389" spans="10:44" ht="15.75" customHeight="1" x14ac:dyDescent="0.25">
      <c r="J389" s="45"/>
      <c r="AA389" s="94"/>
      <c r="AB389" s="94"/>
      <c r="AM389" s="40"/>
      <c r="AR389" s="40"/>
    </row>
    <row r="390" spans="10:44" ht="15.75" customHeight="1" x14ac:dyDescent="0.25">
      <c r="J390" s="45"/>
      <c r="AA390" s="94"/>
      <c r="AB390" s="94"/>
      <c r="AM390" s="40"/>
      <c r="AR390" s="40"/>
    </row>
    <row r="391" spans="10:44" ht="15.75" customHeight="1" x14ac:dyDescent="0.25">
      <c r="J391" s="45"/>
      <c r="AA391" s="94"/>
      <c r="AB391" s="94"/>
      <c r="AM391" s="40"/>
      <c r="AR391" s="40"/>
    </row>
    <row r="392" spans="10:44" ht="15.75" customHeight="1" x14ac:dyDescent="0.25">
      <c r="J392" s="45"/>
      <c r="AA392" s="94"/>
      <c r="AB392" s="94"/>
      <c r="AM392" s="40"/>
      <c r="AR392" s="40"/>
    </row>
    <row r="393" spans="10:44" ht="15.75" customHeight="1" x14ac:dyDescent="0.25">
      <c r="J393" s="45"/>
      <c r="AA393" s="94"/>
      <c r="AB393" s="94"/>
      <c r="AM393" s="40"/>
      <c r="AR393" s="40"/>
    </row>
    <row r="394" spans="10:44" ht="15.75" customHeight="1" x14ac:dyDescent="0.25">
      <c r="J394" s="45"/>
      <c r="AA394" s="94"/>
      <c r="AB394" s="94"/>
      <c r="AM394" s="40"/>
      <c r="AR394" s="40"/>
    </row>
    <row r="395" spans="10:44" ht="15.75" customHeight="1" x14ac:dyDescent="0.25">
      <c r="J395" s="45"/>
      <c r="AA395" s="94"/>
      <c r="AB395" s="94"/>
      <c r="AM395" s="40"/>
      <c r="AR395" s="40"/>
    </row>
    <row r="396" spans="10:44" ht="15.75" customHeight="1" x14ac:dyDescent="0.25">
      <c r="J396" s="45"/>
      <c r="AA396" s="94"/>
      <c r="AB396" s="94"/>
      <c r="AM396" s="40"/>
      <c r="AR396" s="40"/>
    </row>
    <row r="397" spans="10:44" ht="15.75" customHeight="1" x14ac:dyDescent="0.25">
      <c r="J397" s="45"/>
      <c r="AA397" s="94"/>
      <c r="AB397" s="94"/>
      <c r="AM397" s="40"/>
      <c r="AR397" s="40"/>
    </row>
    <row r="398" spans="10:44" ht="15.75" customHeight="1" x14ac:dyDescent="0.25">
      <c r="J398" s="45"/>
      <c r="AA398" s="94"/>
      <c r="AB398" s="94"/>
      <c r="AM398" s="40"/>
      <c r="AR398" s="40"/>
    </row>
    <row r="399" spans="10:44" ht="15.75" customHeight="1" x14ac:dyDescent="0.25">
      <c r="J399" s="45"/>
      <c r="AA399" s="94"/>
      <c r="AB399" s="94"/>
      <c r="AM399" s="40"/>
      <c r="AR399" s="40"/>
    </row>
    <row r="400" spans="10:44" ht="15.75" customHeight="1" x14ac:dyDescent="0.25">
      <c r="J400" s="45"/>
      <c r="AA400" s="94"/>
      <c r="AB400" s="94"/>
      <c r="AM400" s="40"/>
      <c r="AR400" s="40"/>
    </row>
    <row r="401" spans="10:44" ht="15.75" customHeight="1" x14ac:dyDescent="0.25">
      <c r="J401" s="45"/>
      <c r="AA401" s="94"/>
      <c r="AB401" s="94"/>
      <c r="AM401" s="40"/>
      <c r="AR401" s="40"/>
    </row>
    <row r="402" spans="10:44" ht="15.75" customHeight="1" x14ac:dyDescent="0.25">
      <c r="J402" s="45"/>
      <c r="AA402" s="94"/>
      <c r="AB402" s="94"/>
      <c r="AM402" s="40"/>
      <c r="AR402" s="40"/>
    </row>
    <row r="403" spans="10:44" ht="15.75" customHeight="1" x14ac:dyDescent="0.25">
      <c r="J403" s="45"/>
      <c r="AA403" s="94"/>
      <c r="AB403" s="94"/>
      <c r="AM403" s="40"/>
      <c r="AR403" s="40"/>
    </row>
    <row r="404" spans="10:44" ht="15.75" customHeight="1" x14ac:dyDescent="0.25">
      <c r="J404" s="45"/>
      <c r="AA404" s="94"/>
      <c r="AB404" s="94"/>
      <c r="AM404" s="40"/>
      <c r="AR404" s="40"/>
    </row>
    <row r="405" spans="10:44" ht="15.75" customHeight="1" x14ac:dyDescent="0.25">
      <c r="J405" s="45"/>
      <c r="AA405" s="94"/>
      <c r="AB405" s="94"/>
      <c r="AM405" s="40"/>
      <c r="AR405" s="40"/>
    </row>
    <row r="406" spans="10:44" ht="15.75" customHeight="1" x14ac:dyDescent="0.25">
      <c r="J406" s="45"/>
      <c r="AA406" s="94"/>
      <c r="AB406" s="94"/>
      <c r="AM406" s="40"/>
      <c r="AR406" s="40"/>
    </row>
    <row r="407" spans="10:44" ht="15.75" customHeight="1" x14ac:dyDescent="0.25">
      <c r="J407" s="45"/>
      <c r="AA407" s="94"/>
      <c r="AB407" s="94"/>
      <c r="AM407" s="40"/>
      <c r="AR407" s="40"/>
    </row>
    <row r="408" spans="10:44" ht="15.75" customHeight="1" x14ac:dyDescent="0.25">
      <c r="J408" s="45"/>
      <c r="AA408" s="94"/>
      <c r="AB408" s="94"/>
      <c r="AM408" s="40"/>
      <c r="AR408" s="40"/>
    </row>
    <row r="409" spans="10:44" ht="15.75" customHeight="1" x14ac:dyDescent="0.25">
      <c r="J409" s="45"/>
      <c r="AA409" s="94"/>
      <c r="AB409" s="94"/>
      <c r="AM409" s="40"/>
      <c r="AR409" s="40"/>
    </row>
    <row r="410" spans="10:44" ht="15.75" customHeight="1" x14ac:dyDescent="0.25">
      <c r="J410" s="45"/>
      <c r="AA410" s="94"/>
      <c r="AB410" s="94"/>
      <c r="AM410" s="40"/>
      <c r="AR410" s="40"/>
    </row>
    <row r="411" spans="10:44" ht="15.75" customHeight="1" x14ac:dyDescent="0.25">
      <c r="J411" s="45"/>
      <c r="AA411" s="94"/>
      <c r="AB411" s="94"/>
      <c r="AM411" s="40"/>
      <c r="AR411" s="40"/>
    </row>
    <row r="412" spans="10:44" ht="15.75" customHeight="1" x14ac:dyDescent="0.25">
      <c r="J412" s="45"/>
      <c r="AA412" s="94"/>
      <c r="AB412" s="94"/>
      <c r="AM412" s="40"/>
      <c r="AR412" s="40"/>
    </row>
    <row r="413" spans="10:44" ht="15.75" customHeight="1" x14ac:dyDescent="0.25">
      <c r="J413" s="45"/>
      <c r="AA413" s="94"/>
      <c r="AB413" s="94"/>
      <c r="AM413" s="40"/>
      <c r="AR413" s="40"/>
    </row>
    <row r="414" spans="10:44" ht="15.75" customHeight="1" x14ac:dyDescent="0.25">
      <c r="J414" s="45"/>
      <c r="AA414" s="94"/>
      <c r="AB414" s="94"/>
      <c r="AM414" s="40"/>
      <c r="AR414" s="40"/>
    </row>
    <row r="415" spans="10:44" ht="15.75" customHeight="1" x14ac:dyDescent="0.25">
      <c r="J415" s="45"/>
      <c r="AA415" s="94"/>
      <c r="AB415" s="94"/>
      <c r="AM415" s="40"/>
      <c r="AR415" s="40"/>
    </row>
    <row r="416" spans="10:44" ht="15.75" customHeight="1" x14ac:dyDescent="0.25">
      <c r="J416" s="45"/>
      <c r="AA416" s="94"/>
      <c r="AB416" s="94"/>
      <c r="AM416" s="40"/>
      <c r="AR416" s="40"/>
    </row>
    <row r="417" spans="10:44" ht="15.75" customHeight="1" x14ac:dyDescent="0.25">
      <c r="J417" s="45"/>
      <c r="AA417" s="94"/>
      <c r="AB417" s="94"/>
      <c r="AM417" s="40"/>
      <c r="AR417" s="40"/>
    </row>
    <row r="418" spans="10:44" ht="15.75" customHeight="1" x14ac:dyDescent="0.25">
      <c r="J418" s="45"/>
      <c r="AA418" s="94"/>
      <c r="AB418" s="94"/>
      <c r="AM418" s="40"/>
      <c r="AR418" s="40"/>
    </row>
    <row r="419" spans="10:44" ht="15.75" customHeight="1" x14ac:dyDescent="0.25">
      <c r="J419" s="45"/>
      <c r="AA419" s="94"/>
      <c r="AB419" s="94"/>
      <c r="AM419" s="40"/>
      <c r="AR419" s="40"/>
    </row>
    <row r="420" spans="10:44" ht="15.75" customHeight="1" x14ac:dyDescent="0.25">
      <c r="J420" s="45"/>
      <c r="AA420" s="94"/>
      <c r="AB420" s="94"/>
      <c r="AM420" s="40"/>
      <c r="AR420" s="40"/>
    </row>
    <row r="421" spans="10:44" ht="15.75" customHeight="1" x14ac:dyDescent="0.25">
      <c r="J421" s="45"/>
      <c r="AA421" s="94"/>
      <c r="AB421" s="94"/>
      <c r="AM421" s="40"/>
      <c r="AR421" s="40"/>
    </row>
    <row r="422" spans="10:44" ht="15.75" customHeight="1" x14ac:dyDescent="0.25">
      <c r="J422" s="45"/>
      <c r="AA422" s="94"/>
      <c r="AB422" s="94"/>
      <c r="AM422" s="40"/>
      <c r="AR422" s="40"/>
    </row>
    <row r="423" spans="10:44" ht="15.75" customHeight="1" x14ac:dyDescent="0.25">
      <c r="J423" s="45"/>
      <c r="AA423" s="94"/>
      <c r="AB423" s="94"/>
      <c r="AM423" s="40"/>
      <c r="AR423" s="40"/>
    </row>
    <row r="424" spans="10:44" ht="15.75" customHeight="1" x14ac:dyDescent="0.25">
      <c r="J424" s="45"/>
      <c r="AA424" s="94"/>
      <c r="AB424" s="94"/>
      <c r="AM424" s="40"/>
      <c r="AR424" s="40"/>
    </row>
    <row r="425" spans="10:44" ht="15.75" customHeight="1" x14ac:dyDescent="0.25">
      <c r="J425" s="45"/>
      <c r="AA425" s="94"/>
      <c r="AB425" s="94"/>
      <c r="AM425" s="40"/>
      <c r="AR425" s="40"/>
    </row>
    <row r="426" spans="10:44" ht="15.75" customHeight="1" x14ac:dyDescent="0.25">
      <c r="J426" s="45"/>
      <c r="AA426" s="94"/>
      <c r="AB426" s="94"/>
      <c r="AM426" s="40"/>
      <c r="AR426" s="40"/>
    </row>
    <row r="427" spans="10:44" ht="15.75" customHeight="1" x14ac:dyDescent="0.25">
      <c r="J427" s="45"/>
      <c r="AA427" s="94"/>
      <c r="AB427" s="94"/>
      <c r="AM427" s="40"/>
      <c r="AR427" s="40"/>
    </row>
    <row r="428" spans="10:44" ht="15.75" customHeight="1" x14ac:dyDescent="0.25">
      <c r="J428" s="45"/>
      <c r="AA428" s="94"/>
      <c r="AB428" s="94"/>
      <c r="AM428" s="40"/>
      <c r="AR428" s="40"/>
    </row>
    <row r="429" spans="10:44" ht="15.75" customHeight="1" x14ac:dyDescent="0.25">
      <c r="J429" s="45"/>
      <c r="AA429" s="94"/>
      <c r="AB429" s="94"/>
      <c r="AM429" s="40"/>
      <c r="AR429" s="40"/>
    </row>
    <row r="430" spans="10:44" ht="15.75" customHeight="1" x14ac:dyDescent="0.25">
      <c r="J430" s="45"/>
      <c r="AA430" s="94"/>
      <c r="AB430" s="94"/>
      <c r="AM430" s="40"/>
      <c r="AR430" s="40"/>
    </row>
    <row r="431" spans="10:44" ht="15.75" customHeight="1" x14ac:dyDescent="0.25">
      <c r="J431" s="45"/>
      <c r="AA431" s="94"/>
      <c r="AB431" s="94"/>
      <c r="AM431" s="40"/>
      <c r="AR431" s="40"/>
    </row>
    <row r="432" spans="10:44" ht="15.75" customHeight="1" x14ac:dyDescent="0.25">
      <c r="J432" s="45"/>
      <c r="AA432" s="94"/>
      <c r="AB432" s="94"/>
      <c r="AM432" s="40"/>
      <c r="AR432" s="40"/>
    </row>
    <row r="433" spans="10:44" ht="15.75" customHeight="1" x14ac:dyDescent="0.25">
      <c r="J433" s="45"/>
      <c r="AA433" s="94"/>
      <c r="AB433" s="94"/>
      <c r="AM433" s="40"/>
      <c r="AR433" s="40"/>
    </row>
    <row r="434" spans="10:44" ht="15.75" customHeight="1" x14ac:dyDescent="0.25">
      <c r="J434" s="45"/>
      <c r="AA434" s="94"/>
      <c r="AB434" s="94"/>
      <c r="AM434" s="40"/>
      <c r="AR434" s="40"/>
    </row>
    <row r="435" spans="10:44" ht="15.75" customHeight="1" x14ac:dyDescent="0.25">
      <c r="J435" s="45"/>
      <c r="AA435" s="94"/>
      <c r="AB435" s="94"/>
      <c r="AM435" s="40"/>
      <c r="AR435" s="40"/>
    </row>
    <row r="436" spans="10:44" ht="15.75" customHeight="1" x14ac:dyDescent="0.25">
      <c r="J436" s="45"/>
      <c r="AA436" s="94"/>
      <c r="AB436" s="94"/>
      <c r="AM436" s="40"/>
      <c r="AR436" s="40"/>
    </row>
    <row r="437" spans="10:44" ht="15.75" customHeight="1" x14ac:dyDescent="0.25">
      <c r="J437" s="45"/>
      <c r="AA437" s="94"/>
      <c r="AB437" s="94"/>
      <c r="AM437" s="40"/>
      <c r="AR437" s="40"/>
    </row>
    <row r="438" spans="10:44" ht="15.75" customHeight="1" x14ac:dyDescent="0.25">
      <c r="J438" s="45"/>
      <c r="AA438" s="94"/>
      <c r="AB438" s="94"/>
      <c r="AM438" s="40"/>
      <c r="AR438" s="40"/>
    </row>
    <row r="439" spans="10:44" ht="15.75" customHeight="1" x14ac:dyDescent="0.25">
      <c r="J439" s="45"/>
      <c r="AA439" s="94"/>
      <c r="AB439" s="94"/>
      <c r="AM439" s="40"/>
      <c r="AR439" s="40"/>
    </row>
    <row r="440" spans="10:44" ht="15.75" customHeight="1" x14ac:dyDescent="0.25">
      <c r="J440" s="45"/>
      <c r="AA440" s="94"/>
      <c r="AB440" s="94"/>
      <c r="AM440" s="40"/>
      <c r="AR440" s="40"/>
    </row>
    <row r="441" spans="10:44" ht="15.75" customHeight="1" x14ac:dyDescent="0.25">
      <c r="J441" s="45"/>
      <c r="AA441" s="94"/>
      <c r="AB441" s="94"/>
      <c r="AM441" s="40"/>
      <c r="AR441" s="40"/>
    </row>
    <row r="442" spans="10:44" ht="15.75" customHeight="1" x14ac:dyDescent="0.25">
      <c r="J442" s="45"/>
      <c r="AA442" s="94"/>
      <c r="AB442" s="94"/>
      <c r="AM442" s="40"/>
      <c r="AR442" s="40"/>
    </row>
    <row r="443" spans="10:44" ht="15.75" customHeight="1" x14ac:dyDescent="0.25">
      <c r="J443" s="45"/>
      <c r="AA443" s="94"/>
      <c r="AB443" s="94"/>
      <c r="AM443" s="40"/>
      <c r="AR443" s="40"/>
    </row>
    <row r="444" spans="10:44" ht="15.75" customHeight="1" x14ac:dyDescent="0.25">
      <c r="J444" s="45"/>
      <c r="AA444" s="94"/>
      <c r="AB444" s="94"/>
      <c r="AM444" s="40"/>
      <c r="AR444" s="40"/>
    </row>
    <row r="445" spans="10:44" ht="15.75" customHeight="1" x14ac:dyDescent="0.25">
      <c r="J445" s="45"/>
      <c r="AA445" s="94"/>
      <c r="AB445" s="94"/>
      <c r="AM445" s="40"/>
      <c r="AR445" s="40"/>
    </row>
    <row r="446" spans="10:44" ht="15.75" customHeight="1" x14ac:dyDescent="0.25">
      <c r="J446" s="45"/>
      <c r="AA446" s="94"/>
      <c r="AB446" s="94"/>
      <c r="AM446" s="40"/>
      <c r="AR446" s="40"/>
    </row>
    <row r="447" spans="10:44" ht="15.75" customHeight="1" x14ac:dyDescent="0.25">
      <c r="J447" s="45"/>
      <c r="AA447" s="94"/>
      <c r="AB447" s="94"/>
      <c r="AM447" s="40"/>
      <c r="AR447" s="40"/>
    </row>
    <row r="448" spans="10:44" ht="15.75" customHeight="1" x14ac:dyDescent="0.25">
      <c r="J448" s="45"/>
      <c r="AA448" s="94"/>
      <c r="AB448" s="94"/>
      <c r="AM448" s="40"/>
      <c r="AR448" s="40"/>
    </row>
    <row r="449" spans="10:44" ht="15.75" customHeight="1" x14ac:dyDescent="0.25">
      <c r="J449" s="45"/>
      <c r="AA449" s="94"/>
      <c r="AB449" s="94"/>
      <c r="AM449" s="40"/>
      <c r="AR449" s="40"/>
    </row>
    <row r="450" spans="10:44" ht="15.75" customHeight="1" x14ac:dyDescent="0.25">
      <c r="J450" s="45"/>
      <c r="AA450" s="94"/>
      <c r="AB450" s="94"/>
      <c r="AM450" s="40"/>
      <c r="AR450" s="40"/>
    </row>
    <row r="451" spans="10:44" ht="15.75" customHeight="1" x14ac:dyDescent="0.25">
      <c r="J451" s="45"/>
      <c r="AA451" s="94"/>
      <c r="AB451" s="94"/>
      <c r="AM451" s="40"/>
      <c r="AR451" s="40"/>
    </row>
    <row r="452" spans="10:44" ht="15.75" customHeight="1" x14ac:dyDescent="0.25">
      <c r="J452" s="45"/>
      <c r="AA452" s="94"/>
      <c r="AB452" s="94"/>
      <c r="AM452" s="40"/>
      <c r="AR452" s="40"/>
    </row>
    <row r="453" spans="10:44" ht="15.75" customHeight="1" x14ac:dyDescent="0.25">
      <c r="J453" s="45"/>
      <c r="AA453" s="94"/>
      <c r="AB453" s="94"/>
      <c r="AM453" s="40"/>
      <c r="AR453" s="40"/>
    </row>
    <row r="454" spans="10:44" ht="15.75" customHeight="1" x14ac:dyDescent="0.25">
      <c r="J454" s="45"/>
      <c r="AA454" s="94"/>
      <c r="AB454" s="94"/>
      <c r="AM454" s="40"/>
      <c r="AR454" s="40"/>
    </row>
    <row r="455" spans="10:44" ht="15.75" customHeight="1" x14ac:dyDescent="0.25">
      <c r="J455" s="45"/>
      <c r="AA455" s="94"/>
      <c r="AB455" s="94"/>
      <c r="AM455" s="40"/>
      <c r="AR455" s="40"/>
    </row>
    <row r="456" spans="10:44" ht="15.75" customHeight="1" x14ac:dyDescent="0.25">
      <c r="J456" s="45"/>
      <c r="AA456" s="94"/>
      <c r="AB456" s="94"/>
      <c r="AM456" s="40"/>
      <c r="AR456" s="40"/>
    </row>
    <row r="457" spans="10:44" ht="15.75" customHeight="1" x14ac:dyDescent="0.25">
      <c r="J457" s="45"/>
      <c r="AA457" s="94"/>
      <c r="AB457" s="94"/>
      <c r="AM457" s="40"/>
      <c r="AR457" s="40"/>
    </row>
    <row r="458" spans="10:44" ht="15.75" customHeight="1" x14ac:dyDescent="0.25">
      <c r="J458" s="45"/>
      <c r="AA458" s="94"/>
      <c r="AB458" s="94"/>
      <c r="AM458" s="40"/>
      <c r="AR458" s="40"/>
    </row>
    <row r="459" spans="10:44" ht="15.75" customHeight="1" x14ac:dyDescent="0.25">
      <c r="J459" s="45"/>
      <c r="AA459" s="94"/>
      <c r="AB459" s="94"/>
      <c r="AM459" s="40"/>
      <c r="AR459" s="40"/>
    </row>
    <row r="460" spans="10:44" ht="15.75" customHeight="1" x14ac:dyDescent="0.25">
      <c r="J460" s="45"/>
      <c r="AA460" s="94"/>
      <c r="AB460" s="94"/>
      <c r="AM460" s="40"/>
      <c r="AR460" s="40"/>
    </row>
    <row r="461" spans="10:44" ht="15.75" customHeight="1" x14ac:dyDescent="0.25">
      <c r="J461" s="45"/>
      <c r="AA461" s="94"/>
      <c r="AB461" s="94"/>
      <c r="AM461" s="40"/>
      <c r="AR461" s="40"/>
    </row>
    <row r="462" spans="10:44" ht="15.75" customHeight="1" x14ac:dyDescent="0.25">
      <c r="J462" s="45"/>
      <c r="AA462" s="94"/>
      <c r="AB462" s="94"/>
      <c r="AM462" s="40"/>
      <c r="AR462" s="40"/>
    </row>
    <row r="463" spans="10:44" ht="15.75" customHeight="1" x14ac:dyDescent="0.25">
      <c r="J463" s="45"/>
      <c r="AA463" s="94"/>
      <c r="AB463" s="94"/>
      <c r="AM463" s="40"/>
      <c r="AR463" s="40"/>
    </row>
    <row r="464" spans="10:44" ht="15.75" customHeight="1" x14ac:dyDescent="0.25">
      <c r="J464" s="45"/>
      <c r="AA464" s="94"/>
      <c r="AB464" s="94"/>
      <c r="AM464" s="40"/>
      <c r="AR464" s="40"/>
    </row>
    <row r="465" spans="10:44" ht="15.75" customHeight="1" x14ac:dyDescent="0.25">
      <c r="J465" s="45"/>
      <c r="AA465" s="94"/>
      <c r="AB465" s="94"/>
      <c r="AM465" s="40"/>
      <c r="AR465" s="40"/>
    </row>
    <row r="466" spans="10:44" ht="15.75" customHeight="1" x14ac:dyDescent="0.25">
      <c r="J466" s="45"/>
      <c r="AA466" s="94"/>
      <c r="AB466" s="94"/>
      <c r="AM466" s="40"/>
      <c r="AR466" s="40"/>
    </row>
    <row r="467" spans="10:44" ht="15.75" customHeight="1" x14ac:dyDescent="0.25">
      <c r="J467" s="45"/>
      <c r="AA467" s="94"/>
      <c r="AB467" s="94"/>
      <c r="AM467" s="40"/>
      <c r="AR467" s="40"/>
    </row>
    <row r="468" spans="10:44" ht="15.75" customHeight="1" x14ac:dyDescent="0.25">
      <c r="J468" s="45"/>
      <c r="AA468" s="94"/>
      <c r="AB468" s="94"/>
      <c r="AM468" s="40"/>
      <c r="AR468" s="40"/>
    </row>
    <row r="469" spans="10:44" ht="15.75" customHeight="1" x14ac:dyDescent="0.25">
      <c r="J469" s="45"/>
      <c r="AA469" s="94"/>
      <c r="AB469" s="94"/>
      <c r="AM469" s="40"/>
      <c r="AR469" s="40"/>
    </row>
    <row r="470" spans="10:44" ht="15.75" customHeight="1" x14ac:dyDescent="0.25">
      <c r="J470" s="45"/>
      <c r="AA470" s="94"/>
      <c r="AB470" s="94"/>
      <c r="AM470" s="40"/>
      <c r="AR470" s="40"/>
    </row>
    <row r="471" spans="10:44" ht="15.75" customHeight="1" x14ac:dyDescent="0.25">
      <c r="J471" s="45"/>
      <c r="AA471" s="94"/>
      <c r="AB471" s="94"/>
      <c r="AM471" s="40"/>
      <c r="AR471" s="40"/>
    </row>
    <row r="472" spans="10:44" ht="15.75" customHeight="1" x14ac:dyDescent="0.25">
      <c r="J472" s="45"/>
      <c r="AA472" s="94"/>
      <c r="AB472" s="94"/>
      <c r="AM472" s="40"/>
      <c r="AR472" s="40"/>
    </row>
    <row r="473" spans="10:44" ht="15.75" customHeight="1" x14ac:dyDescent="0.25">
      <c r="J473" s="45"/>
      <c r="AA473" s="94"/>
      <c r="AB473" s="94"/>
      <c r="AM473" s="40"/>
      <c r="AR473" s="40"/>
    </row>
    <row r="474" spans="10:44" ht="15.75" customHeight="1" x14ac:dyDescent="0.25">
      <c r="J474" s="45"/>
      <c r="AA474" s="94"/>
      <c r="AB474" s="94"/>
      <c r="AM474" s="40"/>
      <c r="AR474" s="40"/>
    </row>
    <row r="475" spans="10:44" ht="15.75" customHeight="1" x14ac:dyDescent="0.25">
      <c r="J475" s="45"/>
      <c r="AA475" s="94"/>
      <c r="AB475" s="94"/>
      <c r="AM475" s="40"/>
      <c r="AR475" s="40"/>
    </row>
    <row r="476" spans="10:44" ht="15.75" customHeight="1" x14ac:dyDescent="0.25">
      <c r="J476" s="45"/>
      <c r="AA476" s="94"/>
      <c r="AB476" s="94"/>
      <c r="AM476" s="40"/>
      <c r="AR476" s="40"/>
    </row>
    <row r="477" spans="10:44" ht="15.75" customHeight="1" x14ac:dyDescent="0.25">
      <c r="J477" s="45"/>
      <c r="AA477" s="94"/>
      <c r="AB477" s="94"/>
      <c r="AM477" s="40"/>
      <c r="AR477" s="40"/>
    </row>
    <row r="478" spans="10:44" ht="15.75" customHeight="1" x14ac:dyDescent="0.25">
      <c r="J478" s="45"/>
      <c r="AA478" s="94"/>
      <c r="AB478" s="94"/>
      <c r="AM478" s="40"/>
      <c r="AR478" s="40"/>
    </row>
    <row r="479" spans="10:44" ht="15.75" customHeight="1" x14ac:dyDescent="0.25">
      <c r="J479" s="45"/>
      <c r="AA479" s="94"/>
      <c r="AB479" s="94"/>
      <c r="AM479" s="40"/>
      <c r="AR479" s="40"/>
    </row>
    <row r="480" spans="10:44" ht="15.75" customHeight="1" x14ac:dyDescent="0.25">
      <c r="J480" s="45"/>
      <c r="AA480" s="94"/>
      <c r="AB480" s="94"/>
      <c r="AM480" s="40"/>
      <c r="AR480" s="40"/>
    </row>
    <row r="481" spans="10:44" ht="15.75" customHeight="1" x14ac:dyDescent="0.25">
      <c r="J481" s="45"/>
      <c r="AA481" s="94"/>
      <c r="AB481" s="94"/>
      <c r="AM481" s="40"/>
      <c r="AR481" s="40"/>
    </row>
    <row r="482" spans="10:44" ht="15.75" customHeight="1" x14ac:dyDescent="0.25">
      <c r="J482" s="45"/>
      <c r="AA482" s="94"/>
      <c r="AB482" s="94"/>
      <c r="AM482" s="40"/>
      <c r="AR482" s="40"/>
    </row>
    <row r="483" spans="10:44" ht="15.75" customHeight="1" x14ac:dyDescent="0.25">
      <c r="J483" s="45"/>
      <c r="AA483" s="94"/>
      <c r="AB483" s="94"/>
      <c r="AM483" s="40"/>
      <c r="AR483" s="40"/>
    </row>
    <row r="484" spans="10:44" ht="15.75" customHeight="1" x14ac:dyDescent="0.25">
      <c r="J484" s="45"/>
      <c r="AA484" s="94"/>
      <c r="AB484" s="94"/>
      <c r="AM484" s="40"/>
      <c r="AR484" s="40"/>
    </row>
    <row r="485" spans="10:44" ht="15.75" customHeight="1" x14ac:dyDescent="0.25">
      <c r="J485" s="45"/>
      <c r="AA485" s="94"/>
      <c r="AB485" s="94"/>
      <c r="AM485" s="40"/>
      <c r="AR485" s="40"/>
    </row>
    <row r="486" spans="10:44" ht="15.75" customHeight="1" x14ac:dyDescent="0.25">
      <c r="J486" s="45"/>
      <c r="AA486" s="94"/>
      <c r="AB486" s="94"/>
      <c r="AM486" s="40"/>
      <c r="AR486" s="40"/>
    </row>
    <row r="487" spans="10:44" ht="15.75" customHeight="1" x14ac:dyDescent="0.25">
      <c r="J487" s="45"/>
      <c r="AA487" s="94"/>
      <c r="AB487" s="94"/>
      <c r="AM487" s="40"/>
      <c r="AR487" s="40"/>
    </row>
    <row r="488" spans="10:44" ht="15.75" customHeight="1" x14ac:dyDescent="0.25">
      <c r="J488" s="45"/>
      <c r="AA488" s="94"/>
      <c r="AB488" s="94"/>
      <c r="AM488" s="40"/>
      <c r="AR488" s="40"/>
    </row>
    <row r="489" spans="10:44" ht="15.75" customHeight="1" x14ac:dyDescent="0.25">
      <c r="J489" s="45"/>
      <c r="AA489" s="94"/>
      <c r="AB489" s="94"/>
      <c r="AM489" s="40"/>
      <c r="AR489" s="40"/>
    </row>
    <row r="490" spans="10:44" ht="15.75" customHeight="1" x14ac:dyDescent="0.25">
      <c r="J490" s="45"/>
      <c r="AA490" s="94"/>
      <c r="AB490" s="94"/>
      <c r="AM490" s="40"/>
      <c r="AR490" s="40"/>
    </row>
    <row r="491" spans="10:44" ht="15.75" customHeight="1" x14ac:dyDescent="0.25">
      <c r="J491" s="45"/>
      <c r="AA491" s="94"/>
      <c r="AB491" s="94"/>
      <c r="AM491" s="40"/>
      <c r="AR491" s="40"/>
    </row>
    <row r="492" spans="10:44" ht="15.75" customHeight="1" x14ac:dyDescent="0.25">
      <c r="J492" s="45"/>
      <c r="AA492" s="94"/>
      <c r="AB492" s="94"/>
      <c r="AM492" s="40"/>
      <c r="AR492" s="40"/>
    </row>
    <row r="493" spans="10:44" ht="15.75" customHeight="1" x14ac:dyDescent="0.25">
      <c r="J493" s="45"/>
      <c r="AA493" s="94"/>
      <c r="AB493" s="94"/>
      <c r="AM493" s="40"/>
      <c r="AR493" s="40"/>
    </row>
    <row r="494" spans="10:44" ht="15.75" customHeight="1" x14ac:dyDescent="0.25">
      <c r="J494" s="45"/>
      <c r="AA494" s="94"/>
      <c r="AB494" s="94"/>
      <c r="AM494" s="40"/>
      <c r="AR494" s="40"/>
    </row>
    <row r="495" spans="10:44" ht="15.75" customHeight="1" x14ac:dyDescent="0.25">
      <c r="J495" s="45"/>
      <c r="AA495" s="94"/>
      <c r="AB495" s="94"/>
      <c r="AM495" s="40"/>
      <c r="AR495" s="40"/>
    </row>
    <row r="496" spans="10:44" ht="15.75" customHeight="1" x14ac:dyDescent="0.25">
      <c r="J496" s="45"/>
      <c r="AA496" s="94"/>
      <c r="AB496" s="94"/>
      <c r="AM496" s="40"/>
      <c r="AR496" s="40"/>
    </row>
    <row r="497" spans="10:44" ht="15.75" customHeight="1" x14ac:dyDescent="0.25">
      <c r="J497" s="45"/>
      <c r="AA497" s="94"/>
      <c r="AB497" s="94"/>
      <c r="AM497" s="40"/>
      <c r="AR497" s="40"/>
    </row>
    <row r="498" spans="10:44" ht="15.75" customHeight="1" x14ac:dyDescent="0.25">
      <c r="J498" s="45"/>
      <c r="AA498" s="94"/>
      <c r="AB498" s="94"/>
      <c r="AM498" s="40"/>
      <c r="AR498" s="40"/>
    </row>
    <row r="499" spans="10:44" ht="15.75" customHeight="1" x14ac:dyDescent="0.25">
      <c r="J499" s="45"/>
      <c r="AA499" s="94"/>
      <c r="AB499" s="94"/>
      <c r="AM499" s="40"/>
      <c r="AR499" s="40"/>
    </row>
    <row r="500" spans="10:44" ht="15.75" customHeight="1" x14ac:dyDescent="0.25">
      <c r="J500" s="45"/>
      <c r="AA500" s="94"/>
      <c r="AB500" s="94"/>
      <c r="AM500" s="40"/>
      <c r="AR500" s="40"/>
    </row>
    <row r="501" spans="10:44" ht="15.75" customHeight="1" x14ac:dyDescent="0.25">
      <c r="J501" s="45"/>
      <c r="AA501" s="94"/>
      <c r="AB501" s="94"/>
      <c r="AM501" s="40"/>
      <c r="AR501" s="40"/>
    </row>
    <row r="502" spans="10:44" ht="15.75" customHeight="1" x14ac:dyDescent="0.25">
      <c r="J502" s="45"/>
      <c r="AA502" s="94"/>
      <c r="AB502" s="94"/>
      <c r="AM502" s="40"/>
      <c r="AR502" s="40"/>
    </row>
    <row r="503" spans="10:44" ht="15.75" customHeight="1" x14ac:dyDescent="0.25">
      <c r="J503" s="45"/>
      <c r="AA503" s="94"/>
      <c r="AB503" s="94"/>
      <c r="AM503" s="40"/>
      <c r="AR503" s="40"/>
    </row>
    <row r="504" spans="10:44" ht="15.75" customHeight="1" x14ac:dyDescent="0.25">
      <c r="J504" s="45"/>
      <c r="AA504" s="94"/>
      <c r="AB504" s="94"/>
      <c r="AM504" s="40"/>
      <c r="AR504" s="40"/>
    </row>
    <row r="505" spans="10:44" ht="15.75" customHeight="1" x14ac:dyDescent="0.25">
      <c r="J505" s="45"/>
      <c r="AA505" s="94"/>
      <c r="AB505" s="94"/>
      <c r="AM505" s="40"/>
      <c r="AR505" s="40"/>
    </row>
    <row r="506" spans="10:44" ht="15.75" customHeight="1" x14ac:dyDescent="0.25">
      <c r="J506" s="45"/>
      <c r="AA506" s="94"/>
      <c r="AB506" s="94"/>
      <c r="AM506" s="40"/>
      <c r="AR506" s="40"/>
    </row>
    <row r="507" spans="10:44" ht="15.75" customHeight="1" x14ac:dyDescent="0.25">
      <c r="J507" s="45"/>
      <c r="AA507" s="94"/>
      <c r="AB507" s="94"/>
      <c r="AM507" s="40"/>
      <c r="AR507" s="40"/>
    </row>
    <row r="508" spans="10:44" ht="15.75" customHeight="1" x14ac:dyDescent="0.25">
      <c r="J508" s="45"/>
      <c r="AA508" s="94"/>
      <c r="AB508" s="94"/>
      <c r="AM508" s="40"/>
      <c r="AR508" s="40"/>
    </row>
    <row r="509" spans="10:44" ht="15.75" customHeight="1" x14ac:dyDescent="0.25">
      <c r="J509" s="45"/>
      <c r="AA509" s="94"/>
      <c r="AB509" s="94"/>
      <c r="AM509" s="40"/>
      <c r="AR509" s="40"/>
    </row>
    <row r="510" spans="10:44" ht="15.75" customHeight="1" x14ac:dyDescent="0.25">
      <c r="J510" s="45"/>
      <c r="AA510" s="94"/>
      <c r="AB510" s="94"/>
      <c r="AM510" s="40"/>
      <c r="AR510" s="40"/>
    </row>
    <row r="511" spans="10:44" ht="15.75" customHeight="1" x14ac:dyDescent="0.25">
      <c r="J511" s="45"/>
      <c r="AA511" s="94"/>
      <c r="AB511" s="94"/>
      <c r="AM511" s="40"/>
      <c r="AR511" s="40"/>
    </row>
    <row r="512" spans="10:44" ht="15.75" customHeight="1" x14ac:dyDescent="0.25">
      <c r="J512" s="45"/>
      <c r="AA512" s="94"/>
      <c r="AB512" s="94"/>
      <c r="AM512" s="40"/>
      <c r="AR512" s="40"/>
    </row>
    <row r="513" spans="10:44" ht="15.75" customHeight="1" x14ac:dyDescent="0.25">
      <c r="J513" s="45"/>
      <c r="AA513" s="94"/>
      <c r="AB513" s="94"/>
      <c r="AM513" s="40"/>
      <c r="AR513" s="40"/>
    </row>
    <row r="514" spans="10:44" ht="15.75" customHeight="1" x14ac:dyDescent="0.25">
      <c r="J514" s="45"/>
      <c r="AA514" s="94"/>
      <c r="AB514" s="94"/>
      <c r="AM514" s="40"/>
      <c r="AR514" s="40"/>
    </row>
    <row r="515" spans="10:44" ht="15.75" customHeight="1" x14ac:dyDescent="0.25">
      <c r="J515" s="45"/>
      <c r="AA515" s="94"/>
      <c r="AB515" s="94"/>
      <c r="AM515" s="40"/>
      <c r="AR515" s="40"/>
    </row>
    <row r="516" spans="10:44" ht="15.75" customHeight="1" x14ac:dyDescent="0.25">
      <c r="J516" s="45"/>
      <c r="AA516" s="94"/>
      <c r="AB516" s="94"/>
      <c r="AM516" s="40"/>
      <c r="AR516" s="40"/>
    </row>
    <row r="517" spans="10:44" ht="15.75" customHeight="1" x14ac:dyDescent="0.25">
      <c r="J517" s="45"/>
      <c r="AA517" s="94"/>
      <c r="AB517" s="94"/>
      <c r="AM517" s="40"/>
      <c r="AR517" s="40"/>
    </row>
    <row r="518" spans="10:44" ht="15.75" customHeight="1" x14ac:dyDescent="0.25">
      <c r="J518" s="45"/>
      <c r="AA518" s="94"/>
      <c r="AB518" s="94"/>
      <c r="AM518" s="40"/>
      <c r="AR518" s="40"/>
    </row>
    <row r="519" spans="10:44" ht="15.75" customHeight="1" x14ac:dyDescent="0.25">
      <c r="J519" s="45"/>
      <c r="AA519" s="94"/>
      <c r="AB519" s="94"/>
      <c r="AM519" s="40"/>
      <c r="AR519" s="40"/>
    </row>
    <row r="520" spans="10:44" ht="15.75" customHeight="1" x14ac:dyDescent="0.25">
      <c r="J520" s="45"/>
      <c r="AA520" s="94"/>
      <c r="AB520" s="94"/>
      <c r="AM520" s="40"/>
      <c r="AR520" s="40"/>
    </row>
    <row r="521" spans="10:44" ht="15.75" customHeight="1" x14ac:dyDescent="0.25">
      <c r="J521" s="45"/>
      <c r="AA521" s="94"/>
      <c r="AB521" s="94"/>
      <c r="AM521" s="40"/>
      <c r="AR521" s="40"/>
    </row>
    <row r="522" spans="10:44" ht="15.75" customHeight="1" x14ac:dyDescent="0.25">
      <c r="J522" s="45"/>
      <c r="AA522" s="94"/>
      <c r="AB522" s="94"/>
      <c r="AM522" s="40"/>
      <c r="AR522" s="40"/>
    </row>
    <row r="523" spans="10:44" ht="15.75" customHeight="1" x14ac:dyDescent="0.25">
      <c r="J523" s="45"/>
      <c r="AA523" s="94"/>
      <c r="AB523" s="94"/>
      <c r="AM523" s="40"/>
      <c r="AR523" s="40"/>
    </row>
    <row r="524" spans="10:44" ht="15.75" customHeight="1" x14ac:dyDescent="0.25">
      <c r="J524" s="45"/>
      <c r="AA524" s="94"/>
      <c r="AB524" s="94"/>
      <c r="AM524" s="40"/>
      <c r="AR524" s="40"/>
    </row>
    <row r="525" spans="10:44" ht="15.75" customHeight="1" x14ac:dyDescent="0.25">
      <c r="J525" s="45"/>
      <c r="AA525" s="94"/>
      <c r="AB525" s="94"/>
      <c r="AM525" s="40"/>
      <c r="AR525" s="40"/>
    </row>
    <row r="526" spans="10:44" ht="15.75" customHeight="1" x14ac:dyDescent="0.25">
      <c r="J526" s="45"/>
      <c r="AA526" s="94"/>
      <c r="AB526" s="94"/>
      <c r="AM526" s="40"/>
      <c r="AR526" s="40"/>
    </row>
    <row r="527" spans="10:44" ht="15.75" customHeight="1" x14ac:dyDescent="0.25">
      <c r="J527" s="45"/>
      <c r="AA527" s="94"/>
      <c r="AB527" s="94"/>
      <c r="AM527" s="40"/>
      <c r="AR527" s="40"/>
    </row>
    <row r="528" spans="10:44" ht="15.75" customHeight="1" x14ac:dyDescent="0.25">
      <c r="J528" s="45"/>
      <c r="AA528" s="94"/>
      <c r="AB528" s="94"/>
      <c r="AM528" s="40"/>
      <c r="AR528" s="40"/>
    </row>
    <row r="529" spans="10:44" ht="15.75" customHeight="1" x14ac:dyDescent="0.25">
      <c r="J529" s="45"/>
      <c r="AA529" s="94"/>
      <c r="AB529" s="94"/>
      <c r="AM529" s="40"/>
      <c r="AR529" s="40"/>
    </row>
    <row r="530" spans="10:44" ht="15.75" customHeight="1" x14ac:dyDescent="0.25">
      <c r="J530" s="45"/>
      <c r="AA530" s="94"/>
      <c r="AB530" s="94"/>
      <c r="AM530" s="40"/>
      <c r="AR530" s="40"/>
    </row>
    <row r="531" spans="10:44" ht="15.75" customHeight="1" x14ac:dyDescent="0.25">
      <c r="J531" s="45"/>
      <c r="AA531" s="94"/>
      <c r="AB531" s="94"/>
      <c r="AM531" s="40"/>
      <c r="AR531" s="40"/>
    </row>
    <row r="532" spans="10:44" ht="15.75" customHeight="1" x14ac:dyDescent="0.25">
      <c r="J532" s="45"/>
      <c r="AA532" s="94"/>
      <c r="AB532" s="94"/>
      <c r="AM532" s="40"/>
      <c r="AR532" s="40"/>
    </row>
    <row r="533" spans="10:44" ht="15.75" customHeight="1" x14ac:dyDescent="0.25">
      <c r="J533" s="45"/>
      <c r="AA533" s="94"/>
      <c r="AB533" s="94"/>
      <c r="AM533" s="40"/>
      <c r="AR533" s="40"/>
    </row>
    <row r="534" spans="10:44" ht="15.75" customHeight="1" x14ac:dyDescent="0.25">
      <c r="J534" s="45"/>
      <c r="AA534" s="94"/>
      <c r="AB534" s="94"/>
      <c r="AM534" s="40"/>
      <c r="AR534" s="40"/>
    </row>
    <row r="535" spans="10:44" ht="15.75" customHeight="1" x14ac:dyDescent="0.25">
      <c r="J535" s="45"/>
      <c r="AA535" s="94"/>
      <c r="AB535" s="94"/>
      <c r="AM535" s="40"/>
      <c r="AR535" s="40"/>
    </row>
    <row r="536" spans="10:44" ht="15.75" customHeight="1" x14ac:dyDescent="0.25">
      <c r="J536" s="45"/>
      <c r="AA536" s="94"/>
      <c r="AB536" s="94"/>
      <c r="AM536" s="40"/>
      <c r="AR536" s="40"/>
    </row>
    <row r="537" spans="10:44" ht="15.75" customHeight="1" x14ac:dyDescent="0.25">
      <c r="J537" s="45"/>
      <c r="AA537" s="94"/>
      <c r="AB537" s="94"/>
      <c r="AM537" s="40"/>
      <c r="AR537" s="40"/>
    </row>
    <row r="538" spans="10:44" ht="15.75" customHeight="1" x14ac:dyDescent="0.25">
      <c r="J538" s="45"/>
      <c r="AA538" s="94"/>
      <c r="AB538" s="94"/>
      <c r="AM538" s="40"/>
      <c r="AR538" s="40"/>
    </row>
    <row r="539" spans="10:44" ht="15.75" customHeight="1" x14ac:dyDescent="0.25">
      <c r="J539" s="45"/>
      <c r="AA539" s="94"/>
      <c r="AB539" s="94"/>
      <c r="AM539" s="40"/>
      <c r="AR539" s="40"/>
    </row>
    <row r="540" spans="10:44" ht="15.75" customHeight="1" x14ac:dyDescent="0.25">
      <c r="J540" s="45"/>
      <c r="AA540" s="94"/>
      <c r="AB540" s="94"/>
      <c r="AM540" s="40"/>
      <c r="AR540" s="40"/>
    </row>
    <row r="541" spans="10:44" ht="15.75" customHeight="1" x14ac:dyDescent="0.25">
      <c r="J541" s="45"/>
      <c r="AA541" s="94"/>
      <c r="AB541" s="94"/>
      <c r="AM541" s="40"/>
      <c r="AR541" s="40"/>
    </row>
    <row r="542" spans="10:44" ht="15.75" customHeight="1" x14ac:dyDescent="0.25">
      <c r="J542" s="45"/>
      <c r="AA542" s="94"/>
      <c r="AB542" s="94"/>
      <c r="AM542" s="40"/>
      <c r="AR542" s="40"/>
    </row>
    <row r="543" spans="10:44" ht="15.75" customHeight="1" x14ac:dyDescent="0.25">
      <c r="J543" s="45"/>
      <c r="AA543" s="94"/>
      <c r="AB543" s="94"/>
      <c r="AM543" s="40"/>
      <c r="AR543" s="40"/>
    </row>
    <row r="544" spans="10:44" ht="15.75" customHeight="1" x14ac:dyDescent="0.25">
      <c r="J544" s="45"/>
      <c r="AA544" s="94"/>
      <c r="AB544" s="94"/>
      <c r="AM544" s="40"/>
      <c r="AR544" s="40"/>
    </row>
    <row r="545" spans="10:44" ht="15.75" customHeight="1" x14ac:dyDescent="0.25">
      <c r="J545" s="45"/>
      <c r="AA545" s="94"/>
      <c r="AB545" s="94"/>
      <c r="AM545" s="40"/>
      <c r="AR545" s="40"/>
    </row>
    <row r="546" spans="10:44" ht="15.75" customHeight="1" x14ac:dyDescent="0.25">
      <c r="J546" s="45"/>
      <c r="AA546" s="94"/>
      <c r="AB546" s="94"/>
      <c r="AM546" s="40"/>
      <c r="AR546" s="40"/>
    </row>
    <row r="547" spans="10:44" ht="15.75" customHeight="1" x14ac:dyDescent="0.25">
      <c r="J547" s="45"/>
      <c r="AA547" s="94"/>
      <c r="AB547" s="94"/>
      <c r="AM547" s="40"/>
      <c r="AR547" s="40"/>
    </row>
    <row r="548" spans="10:44" ht="15.75" customHeight="1" x14ac:dyDescent="0.25">
      <c r="J548" s="45"/>
      <c r="AA548" s="94"/>
      <c r="AB548" s="94"/>
      <c r="AM548" s="40"/>
      <c r="AR548" s="40"/>
    </row>
    <row r="549" spans="10:44" ht="15.75" customHeight="1" x14ac:dyDescent="0.25">
      <c r="J549" s="45"/>
      <c r="AA549" s="94"/>
      <c r="AB549" s="94"/>
      <c r="AM549" s="40"/>
      <c r="AR549" s="40"/>
    </row>
    <row r="550" spans="10:44" ht="15.75" customHeight="1" x14ac:dyDescent="0.25">
      <c r="J550" s="45"/>
      <c r="AA550" s="94"/>
      <c r="AB550" s="94"/>
      <c r="AM550" s="40"/>
      <c r="AR550" s="40"/>
    </row>
    <row r="551" spans="10:44" ht="15.75" customHeight="1" x14ac:dyDescent="0.25">
      <c r="J551" s="45"/>
      <c r="AA551" s="94"/>
      <c r="AB551" s="94"/>
      <c r="AM551" s="40"/>
      <c r="AR551" s="40"/>
    </row>
    <row r="552" spans="10:44" ht="15.75" customHeight="1" x14ac:dyDescent="0.25">
      <c r="J552" s="45"/>
      <c r="AA552" s="94"/>
      <c r="AB552" s="94"/>
      <c r="AM552" s="40"/>
      <c r="AR552" s="40"/>
    </row>
    <row r="553" spans="10:44" ht="15.75" customHeight="1" x14ac:dyDescent="0.25">
      <c r="J553" s="45"/>
      <c r="AA553" s="94"/>
      <c r="AB553" s="94"/>
      <c r="AM553" s="40"/>
      <c r="AR553" s="40"/>
    </row>
    <row r="554" spans="10:44" ht="15.75" customHeight="1" x14ac:dyDescent="0.25">
      <c r="J554" s="45"/>
      <c r="AA554" s="94"/>
      <c r="AB554" s="94"/>
      <c r="AM554" s="40"/>
      <c r="AR554" s="40"/>
    </row>
    <row r="555" spans="10:44" ht="15.75" customHeight="1" x14ac:dyDescent="0.25">
      <c r="J555" s="45"/>
      <c r="AA555" s="94"/>
      <c r="AB555" s="94"/>
      <c r="AM555" s="40"/>
      <c r="AR555" s="40"/>
    </row>
    <row r="556" spans="10:44" ht="15.75" customHeight="1" x14ac:dyDescent="0.25">
      <c r="J556" s="45"/>
      <c r="AA556" s="94"/>
      <c r="AB556" s="94"/>
      <c r="AM556" s="40"/>
      <c r="AR556" s="40"/>
    </row>
    <row r="557" spans="10:44" ht="15.75" customHeight="1" x14ac:dyDescent="0.25">
      <c r="J557" s="45"/>
      <c r="AA557" s="94"/>
      <c r="AB557" s="94"/>
      <c r="AM557" s="40"/>
      <c r="AR557" s="40"/>
    </row>
    <row r="558" spans="10:44" ht="15.75" customHeight="1" x14ac:dyDescent="0.25">
      <c r="J558" s="45"/>
      <c r="AA558" s="94"/>
      <c r="AB558" s="94"/>
      <c r="AM558" s="40"/>
      <c r="AR558" s="40"/>
    </row>
    <row r="559" spans="10:44" ht="15.75" customHeight="1" x14ac:dyDescent="0.25">
      <c r="J559" s="45"/>
      <c r="AA559" s="94"/>
      <c r="AB559" s="94"/>
      <c r="AM559" s="40"/>
      <c r="AR559" s="40"/>
    </row>
    <row r="560" spans="10:44" ht="15.75" customHeight="1" x14ac:dyDescent="0.25">
      <c r="J560" s="45"/>
      <c r="AA560" s="94"/>
      <c r="AB560" s="94"/>
      <c r="AM560" s="40"/>
      <c r="AR560" s="40"/>
    </row>
    <row r="561" spans="10:44" ht="15.75" customHeight="1" x14ac:dyDescent="0.25">
      <c r="J561" s="45"/>
      <c r="AA561" s="94"/>
      <c r="AB561" s="94"/>
      <c r="AM561" s="40"/>
      <c r="AR561" s="40"/>
    </row>
    <row r="562" spans="10:44" ht="15.75" customHeight="1" x14ac:dyDescent="0.25">
      <c r="J562" s="45"/>
      <c r="AA562" s="94"/>
      <c r="AB562" s="94"/>
      <c r="AM562" s="40"/>
      <c r="AR562" s="40"/>
    </row>
    <row r="563" spans="10:44" ht="15.75" customHeight="1" x14ac:dyDescent="0.25">
      <c r="J563" s="45"/>
      <c r="AA563" s="94"/>
      <c r="AB563" s="94"/>
      <c r="AM563" s="40"/>
      <c r="AR563" s="40"/>
    </row>
    <row r="564" spans="10:44" ht="15.75" customHeight="1" x14ac:dyDescent="0.25">
      <c r="J564" s="45"/>
      <c r="AA564" s="94"/>
      <c r="AB564" s="94"/>
      <c r="AM564" s="40"/>
      <c r="AR564" s="40"/>
    </row>
    <row r="565" spans="10:44" ht="15.75" customHeight="1" x14ac:dyDescent="0.25">
      <c r="J565" s="45"/>
      <c r="AA565" s="94"/>
      <c r="AB565" s="94"/>
      <c r="AM565" s="40"/>
      <c r="AR565" s="40"/>
    </row>
    <row r="566" spans="10:44" ht="15.75" customHeight="1" x14ac:dyDescent="0.25">
      <c r="J566" s="45"/>
      <c r="AA566" s="94"/>
      <c r="AB566" s="94"/>
      <c r="AM566" s="40"/>
      <c r="AR566" s="40"/>
    </row>
    <row r="567" spans="10:44" ht="15.75" customHeight="1" x14ac:dyDescent="0.25">
      <c r="J567" s="45"/>
      <c r="AA567" s="94"/>
      <c r="AB567" s="94"/>
      <c r="AM567" s="40"/>
      <c r="AR567" s="40"/>
    </row>
    <row r="568" spans="10:44" ht="15.75" customHeight="1" x14ac:dyDescent="0.25">
      <c r="J568" s="45"/>
      <c r="AA568" s="94"/>
      <c r="AB568" s="94"/>
      <c r="AM568" s="40"/>
      <c r="AR568" s="40"/>
    </row>
    <row r="569" spans="10:44" ht="15.75" customHeight="1" x14ac:dyDescent="0.25">
      <c r="J569" s="45"/>
      <c r="AA569" s="94"/>
      <c r="AB569" s="94"/>
      <c r="AM569" s="40"/>
      <c r="AR569" s="40"/>
    </row>
    <row r="570" spans="10:44" ht="15.75" customHeight="1" x14ac:dyDescent="0.25">
      <c r="J570" s="45"/>
      <c r="AA570" s="94"/>
      <c r="AB570" s="94"/>
      <c r="AM570" s="40"/>
      <c r="AR570" s="40"/>
    </row>
    <row r="571" spans="10:44" ht="15.75" customHeight="1" x14ac:dyDescent="0.25">
      <c r="J571" s="45"/>
      <c r="AA571" s="94"/>
      <c r="AB571" s="94"/>
      <c r="AM571" s="40"/>
      <c r="AR571" s="40"/>
    </row>
    <row r="572" spans="10:44" ht="15.75" customHeight="1" x14ac:dyDescent="0.25">
      <c r="J572" s="45"/>
      <c r="AA572" s="94"/>
      <c r="AB572" s="94"/>
      <c r="AM572" s="40"/>
      <c r="AR572" s="40"/>
    </row>
    <row r="573" spans="10:44" ht="15.75" customHeight="1" x14ac:dyDescent="0.25">
      <c r="J573" s="45"/>
      <c r="AA573" s="94"/>
      <c r="AB573" s="94"/>
      <c r="AM573" s="40"/>
      <c r="AR573" s="40"/>
    </row>
    <row r="574" spans="10:44" ht="15.75" customHeight="1" x14ac:dyDescent="0.25">
      <c r="J574" s="45"/>
      <c r="AA574" s="94"/>
      <c r="AB574" s="94"/>
      <c r="AM574" s="40"/>
      <c r="AR574" s="40"/>
    </row>
    <row r="575" spans="10:44" ht="15.75" customHeight="1" x14ac:dyDescent="0.25">
      <c r="J575" s="45"/>
      <c r="AA575" s="94"/>
      <c r="AB575" s="94"/>
      <c r="AM575" s="40"/>
      <c r="AR575" s="40"/>
    </row>
    <row r="576" spans="10:44" ht="15.75" customHeight="1" x14ac:dyDescent="0.25">
      <c r="J576" s="45"/>
      <c r="AA576" s="94"/>
      <c r="AB576" s="94"/>
      <c r="AM576" s="40"/>
      <c r="AR576" s="40"/>
    </row>
    <row r="577" spans="10:44" ht="15.75" customHeight="1" x14ac:dyDescent="0.25">
      <c r="J577" s="45"/>
      <c r="AA577" s="94"/>
      <c r="AB577" s="94"/>
      <c r="AM577" s="40"/>
      <c r="AR577" s="40"/>
    </row>
    <row r="578" spans="10:44" ht="15.75" customHeight="1" x14ac:dyDescent="0.25">
      <c r="J578" s="45"/>
      <c r="AA578" s="94"/>
      <c r="AB578" s="94"/>
      <c r="AM578" s="40"/>
      <c r="AR578" s="40"/>
    </row>
    <row r="579" spans="10:44" ht="15.75" customHeight="1" x14ac:dyDescent="0.25">
      <c r="J579" s="45"/>
      <c r="AA579" s="94"/>
      <c r="AB579" s="94"/>
      <c r="AM579" s="40"/>
      <c r="AR579" s="40"/>
    </row>
    <row r="580" spans="10:44" ht="15.75" customHeight="1" x14ac:dyDescent="0.25">
      <c r="J580" s="45"/>
      <c r="AA580" s="94"/>
      <c r="AB580" s="94"/>
      <c r="AM580" s="40"/>
      <c r="AR580" s="40"/>
    </row>
    <row r="581" spans="10:44" ht="15.75" customHeight="1" x14ac:dyDescent="0.25">
      <c r="J581" s="45"/>
      <c r="AA581" s="94"/>
      <c r="AB581" s="94"/>
      <c r="AM581" s="40"/>
      <c r="AR581" s="40"/>
    </row>
    <row r="582" spans="10:44" ht="15.75" customHeight="1" x14ac:dyDescent="0.25">
      <c r="J582" s="45"/>
      <c r="AA582" s="94"/>
      <c r="AB582" s="94"/>
      <c r="AM582" s="40"/>
      <c r="AR582" s="40"/>
    </row>
    <row r="583" spans="10:44" ht="15.75" customHeight="1" x14ac:dyDescent="0.25">
      <c r="J583" s="45"/>
      <c r="AA583" s="94"/>
      <c r="AB583" s="94"/>
      <c r="AM583" s="40"/>
      <c r="AR583" s="40"/>
    </row>
    <row r="584" spans="10:44" ht="15.75" customHeight="1" x14ac:dyDescent="0.25">
      <c r="J584" s="45"/>
      <c r="AA584" s="94"/>
      <c r="AB584" s="94"/>
      <c r="AM584" s="40"/>
      <c r="AR584" s="40"/>
    </row>
    <row r="585" spans="10:44" ht="15.75" customHeight="1" x14ac:dyDescent="0.25">
      <c r="J585" s="45"/>
      <c r="AA585" s="94"/>
      <c r="AB585" s="94"/>
      <c r="AM585" s="40"/>
      <c r="AR585" s="40"/>
    </row>
    <row r="586" spans="10:44" ht="15.75" customHeight="1" x14ac:dyDescent="0.25">
      <c r="J586" s="45"/>
      <c r="AA586" s="94"/>
      <c r="AB586" s="94"/>
      <c r="AM586" s="40"/>
      <c r="AR586" s="40"/>
    </row>
    <row r="587" spans="10:44" ht="15.75" customHeight="1" x14ac:dyDescent="0.25">
      <c r="J587" s="45"/>
      <c r="AA587" s="94"/>
      <c r="AB587" s="94"/>
      <c r="AM587" s="40"/>
      <c r="AR587" s="40"/>
    </row>
    <row r="588" spans="10:44" ht="15.75" customHeight="1" x14ac:dyDescent="0.25">
      <c r="J588" s="45"/>
      <c r="AA588" s="94"/>
      <c r="AB588" s="94"/>
      <c r="AM588" s="40"/>
      <c r="AR588" s="40"/>
    </row>
    <row r="589" spans="10:44" ht="15.75" customHeight="1" x14ac:dyDescent="0.25">
      <c r="J589" s="45"/>
      <c r="AA589" s="94"/>
      <c r="AB589" s="94"/>
      <c r="AM589" s="40"/>
      <c r="AR589" s="40"/>
    </row>
    <row r="590" spans="10:44" ht="15.75" customHeight="1" x14ac:dyDescent="0.25">
      <c r="J590" s="45"/>
      <c r="AA590" s="94"/>
      <c r="AB590" s="94"/>
      <c r="AM590" s="40"/>
      <c r="AR590" s="40"/>
    </row>
    <row r="591" spans="10:44" ht="15.75" customHeight="1" x14ac:dyDescent="0.25">
      <c r="J591" s="45"/>
      <c r="AA591" s="94"/>
      <c r="AB591" s="94"/>
      <c r="AM591" s="40"/>
      <c r="AR591" s="40"/>
    </row>
    <row r="592" spans="10:44" ht="15.75" customHeight="1" x14ac:dyDescent="0.25">
      <c r="J592" s="45"/>
      <c r="AA592" s="94"/>
      <c r="AB592" s="94"/>
      <c r="AM592" s="40"/>
      <c r="AR592" s="40"/>
    </row>
    <row r="593" spans="10:44" ht="15.75" customHeight="1" x14ac:dyDescent="0.25">
      <c r="J593" s="45"/>
      <c r="AA593" s="94"/>
      <c r="AB593" s="94"/>
      <c r="AM593" s="40"/>
      <c r="AR593" s="40"/>
    </row>
    <row r="594" spans="10:44" ht="15.75" customHeight="1" x14ac:dyDescent="0.25">
      <c r="J594" s="45"/>
      <c r="AA594" s="94"/>
      <c r="AB594" s="94"/>
      <c r="AM594" s="40"/>
      <c r="AR594" s="40"/>
    </row>
    <row r="595" spans="10:44" ht="15.75" customHeight="1" x14ac:dyDescent="0.25">
      <c r="J595" s="45"/>
      <c r="AA595" s="94"/>
      <c r="AB595" s="94"/>
      <c r="AM595" s="40"/>
      <c r="AR595" s="40"/>
    </row>
    <row r="596" spans="10:44" ht="15.75" customHeight="1" x14ac:dyDescent="0.25">
      <c r="J596" s="45"/>
      <c r="AA596" s="94"/>
      <c r="AB596" s="94"/>
      <c r="AM596" s="40"/>
      <c r="AR596" s="40"/>
    </row>
    <row r="597" spans="10:44" ht="15.75" customHeight="1" x14ac:dyDescent="0.25">
      <c r="J597" s="45"/>
      <c r="AA597" s="94"/>
      <c r="AB597" s="94"/>
      <c r="AM597" s="40"/>
      <c r="AR597" s="40"/>
    </row>
    <row r="598" spans="10:44" ht="15.75" customHeight="1" x14ac:dyDescent="0.25">
      <c r="J598" s="45"/>
      <c r="AA598" s="94"/>
      <c r="AB598" s="94"/>
      <c r="AM598" s="40"/>
      <c r="AR598" s="40"/>
    </row>
    <row r="599" spans="10:44" ht="15.75" customHeight="1" x14ac:dyDescent="0.25">
      <c r="J599" s="45"/>
      <c r="AA599" s="94"/>
      <c r="AB599" s="94"/>
      <c r="AM599" s="40"/>
      <c r="AR599" s="40"/>
    </row>
    <row r="600" spans="10:44" ht="15.75" customHeight="1" x14ac:dyDescent="0.25">
      <c r="J600" s="45"/>
      <c r="AA600" s="94"/>
      <c r="AB600" s="94"/>
      <c r="AM600" s="40"/>
      <c r="AR600" s="40"/>
    </row>
    <row r="601" spans="10:44" ht="15.75" customHeight="1" x14ac:dyDescent="0.25">
      <c r="J601" s="45"/>
      <c r="AA601" s="94"/>
      <c r="AB601" s="94"/>
      <c r="AM601" s="40"/>
      <c r="AR601" s="40"/>
    </row>
    <row r="602" spans="10:44" ht="15.75" customHeight="1" x14ac:dyDescent="0.25">
      <c r="J602" s="45"/>
      <c r="AA602" s="94"/>
      <c r="AB602" s="94"/>
      <c r="AM602" s="40"/>
      <c r="AR602" s="40"/>
    </row>
    <row r="603" spans="10:44" ht="15.75" customHeight="1" x14ac:dyDescent="0.25">
      <c r="J603" s="45"/>
      <c r="AA603" s="94"/>
      <c r="AB603" s="94"/>
      <c r="AM603" s="40"/>
      <c r="AR603" s="40"/>
    </row>
    <row r="604" spans="10:44" ht="15.75" customHeight="1" x14ac:dyDescent="0.25">
      <c r="J604" s="45"/>
      <c r="AA604" s="94"/>
      <c r="AB604" s="94"/>
      <c r="AM604" s="40"/>
      <c r="AR604" s="40"/>
    </row>
    <row r="605" spans="10:44" ht="15.75" customHeight="1" x14ac:dyDescent="0.25">
      <c r="J605" s="45"/>
      <c r="AA605" s="94"/>
      <c r="AB605" s="94"/>
      <c r="AM605" s="40"/>
      <c r="AR605" s="40"/>
    </row>
    <row r="606" spans="10:44" ht="15.75" customHeight="1" x14ac:dyDescent="0.25">
      <c r="J606" s="45"/>
      <c r="AA606" s="94"/>
      <c r="AB606" s="94"/>
      <c r="AM606" s="40"/>
      <c r="AR606" s="40"/>
    </row>
    <row r="607" spans="10:44" ht="15.75" customHeight="1" x14ac:dyDescent="0.25">
      <c r="J607" s="45"/>
      <c r="AA607" s="94"/>
      <c r="AB607" s="94"/>
      <c r="AM607" s="40"/>
      <c r="AR607" s="40"/>
    </row>
    <row r="608" spans="10:44" ht="15.75" customHeight="1" x14ac:dyDescent="0.25">
      <c r="J608" s="45"/>
      <c r="AA608" s="94"/>
      <c r="AB608" s="94"/>
      <c r="AM608" s="40"/>
      <c r="AR608" s="40"/>
    </row>
    <row r="609" spans="10:44" ht="15.75" customHeight="1" x14ac:dyDescent="0.25">
      <c r="J609" s="45"/>
      <c r="AA609" s="94"/>
      <c r="AB609" s="94"/>
      <c r="AM609" s="40"/>
      <c r="AR609" s="40"/>
    </row>
    <row r="610" spans="10:44" ht="15.75" customHeight="1" x14ac:dyDescent="0.25">
      <c r="J610" s="45"/>
      <c r="AA610" s="94"/>
      <c r="AB610" s="94"/>
      <c r="AM610" s="40"/>
      <c r="AR610" s="40"/>
    </row>
    <row r="611" spans="10:44" ht="15.75" customHeight="1" x14ac:dyDescent="0.25">
      <c r="J611" s="45"/>
      <c r="AA611" s="94"/>
      <c r="AB611" s="94"/>
      <c r="AM611" s="40"/>
      <c r="AR611" s="40"/>
    </row>
    <row r="612" spans="10:44" ht="15.75" customHeight="1" x14ac:dyDescent="0.25">
      <c r="J612" s="45"/>
      <c r="AA612" s="94"/>
      <c r="AB612" s="94"/>
      <c r="AM612" s="40"/>
      <c r="AR612" s="40"/>
    </row>
    <row r="613" spans="10:44" ht="15.75" customHeight="1" x14ac:dyDescent="0.25">
      <c r="J613" s="45"/>
      <c r="AA613" s="94"/>
      <c r="AB613" s="94"/>
      <c r="AM613" s="40"/>
      <c r="AR613" s="40"/>
    </row>
    <row r="614" spans="10:44" ht="15.75" customHeight="1" x14ac:dyDescent="0.25">
      <c r="J614" s="45"/>
      <c r="AA614" s="94"/>
      <c r="AB614" s="94"/>
      <c r="AM614" s="40"/>
      <c r="AR614" s="40"/>
    </row>
    <row r="615" spans="10:44" ht="15.75" customHeight="1" x14ac:dyDescent="0.25">
      <c r="J615" s="45"/>
      <c r="AA615" s="94"/>
      <c r="AB615" s="94"/>
      <c r="AM615" s="40"/>
      <c r="AR615" s="40"/>
    </row>
    <row r="616" spans="10:44" ht="15.75" customHeight="1" x14ac:dyDescent="0.25">
      <c r="J616" s="45"/>
      <c r="AA616" s="94"/>
      <c r="AB616" s="94"/>
      <c r="AM616" s="40"/>
      <c r="AR616" s="40"/>
    </row>
    <row r="617" spans="10:44" ht="15.75" customHeight="1" x14ac:dyDescent="0.25">
      <c r="J617" s="45"/>
      <c r="AA617" s="94"/>
      <c r="AB617" s="94"/>
      <c r="AM617" s="40"/>
      <c r="AR617" s="40"/>
    </row>
    <row r="618" spans="10:44" ht="15.75" customHeight="1" x14ac:dyDescent="0.25">
      <c r="J618" s="45"/>
      <c r="AA618" s="94"/>
      <c r="AB618" s="94"/>
      <c r="AM618" s="40"/>
      <c r="AR618" s="40"/>
    </row>
    <row r="619" spans="10:44" ht="15.75" customHeight="1" x14ac:dyDescent="0.25">
      <c r="J619" s="45"/>
      <c r="AA619" s="94"/>
      <c r="AB619" s="94"/>
      <c r="AM619" s="40"/>
      <c r="AR619" s="40"/>
    </row>
    <row r="620" spans="10:44" ht="15.75" customHeight="1" x14ac:dyDescent="0.25">
      <c r="J620" s="45"/>
      <c r="AA620" s="94"/>
      <c r="AB620" s="94"/>
      <c r="AM620" s="40"/>
      <c r="AR620" s="40"/>
    </row>
    <row r="621" spans="10:44" ht="15.75" customHeight="1" x14ac:dyDescent="0.25">
      <c r="J621" s="45"/>
      <c r="AA621" s="94"/>
      <c r="AB621" s="94"/>
      <c r="AM621" s="40"/>
      <c r="AR621" s="40"/>
    </row>
    <row r="622" spans="10:44" ht="15.75" customHeight="1" x14ac:dyDescent="0.25">
      <c r="J622" s="45"/>
      <c r="AA622" s="94"/>
      <c r="AB622" s="94"/>
      <c r="AM622" s="40"/>
      <c r="AR622" s="40"/>
    </row>
    <row r="623" spans="10:44" ht="15.75" customHeight="1" x14ac:dyDescent="0.25">
      <c r="J623" s="45"/>
      <c r="AA623" s="94"/>
      <c r="AB623" s="94"/>
      <c r="AM623" s="40"/>
      <c r="AR623" s="40"/>
    </row>
    <row r="624" spans="10:44" ht="15.75" customHeight="1" x14ac:dyDescent="0.25">
      <c r="J624" s="45"/>
      <c r="AA624" s="94"/>
      <c r="AB624" s="94"/>
      <c r="AM624" s="40"/>
      <c r="AR624" s="40"/>
    </row>
    <row r="625" spans="10:44" ht="15.75" customHeight="1" x14ac:dyDescent="0.25">
      <c r="J625" s="45"/>
      <c r="AA625" s="94"/>
      <c r="AB625" s="94"/>
      <c r="AM625" s="40"/>
      <c r="AR625" s="40"/>
    </row>
    <row r="626" spans="10:44" ht="15.75" customHeight="1" x14ac:dyDescent="0.25">
      <c r="J626" s="45"/>
      <c r="AA626" s="94"/>
      <c r="AB626" s="94"/>
      <c r="AM626" s="40"/>
      <c r="AR626" s="40"/>
    </row>
    <row r="627" spans="10:44" ht="15.75" customHeight="1" x14ac:dyDescent="0.25">
      <c r="J627" s="45"/>
      <c r="AA627" s="94"/>
      <c r="AB627" s="94"/>
      <c r="AM627" s="40"/>
      <c r="AR627" s="40"/>
    </row>
    <row r="628" spans="10:44" ht="15.75" customHeight="1" x14ac:dyDescent="0.25">
      <c r="J628" s="45"/>
      <c r="AA628" s="94"/>
      <c r="AB628" s="94"/>
      <c r="AM628" s="40"/>
      <c r="AR628" s="40"/>
    </row>
    <row r="629" spans="10:44" ht="15.75" customHeight="1" x14ac:dyDescent="0.25">
      <c r="J629" s="45"/>
      <c r="AA629" s="94"/>
      <c r="AB629" s="94"/>
      <c r="AM629" s="40"/>
      <c r="AR629" s="40"/>
    </row>
    <row r="630" spans="10:44" ht="15.75" customHeight="1" x14ac:dyDescent="0.25">
      <c r="J630" s="45"/>
      <c r="AA630" s="94"/>
      <c r="AB630" s="94"/>
      <c r="AM630" s="40"/>
      <c r="AR630" s="40"/>
    </row>
    <row r="631" spans="10:44" ht="15.75" customHeight="1" x14ac:dyDescent="0.25">
      <c r="J631" s="45"/>
      <c r="AA631" s="94"/>
      <c r="AB631" s="94"/>
      <c r="AM631" s="40"/>
      <c r="AR631" s="40"/>
    </row>
    <row r="632" spans="10:44" ht="15.75" customHeight="1" x14ac:dyDescent="0.25">
      <c r="J632" s="45"/>
      <c r="AA632" s="94"/>
      <c r="AB632" s="94"/>
      <c r="AM632" s="40"/>
      <c r="AR632" s="40"/>
    </row>
    <row r="633" spans="10:44" ht="15.75" customHeight="1" x14ac:dyDescent="0.25">
      <c r="J633" s="45"/>
      <c r="AA633" s="94"/>
      <c r="AB633" s="94"/>
      <c r="AM633" s="40"/>
      <c r="AR633" s="40"/>
    </row>
    <row r="634" spans="10:44" ht="15.75" customHeight="1" x14ac:dyDescent="0.25">
      <c r="J634" s="45"/>
      <c r="AA634" s="94"/>
      <c r="AB634" s="94"/>
      <c r="AM634" s="40"/>
      <c r="AR634" s="40"/>
    </row>
    <row r="635" spans="10:44" ht="15.75" customHeight="1" x14ac:dyDescent="0.25">
      <c r="J635" s="45"/>
      <c r="AA635" s="94"/>
      <c r="AB635" s="94"/>
      <c r="AM635" s="40"/>
      <c r="AR635" s="40"/>
    </row>
    <row r="636" spans="10:44" ht="15.75" customHeight="1" x14ac:dyDescent="0.25">
      <c r="J636" s="45"/>
      <c r="AA636" s="94"/>
      <c r="AB636" s="94"/>
      <c r="AM636" s="40"/>
      <c r="AR636" s="40"/>
    </row>
    <row r="637" spans="10:44" ht="15.75" customHeight="1" x14ac:dyDescent="0.25">
      <c r="J637" s="45"/>
      <c r="AA637" s="94"/>
      <c r="AB637" s="94"/>
      <c r="AM637" s="40"/>
      <c r="AR637" s="40"/>
    </row>
    <row r="638" spans="10:44" ht="15.75" customHeight="1" x14ac:dyDescent="0.25">
      <c r="J638" s="45"/>
      <c r="AA638" s="94"/>
      <c r="AB638" s="94"/>
      <c r="AM638" s="40"/>
      <c r="AR638" s="40"/>
    </row>
    <row r="639" spans="10:44" ht="15.75" customHeight="1" x14ac:dyDescent="0.25">
      <c r="J639" s="45"/>
      <c r="AA639" s="94"/>
      <c r="AB639" s="94"/>
      <c r="AM639" s="40"/>
      <c r="AR639" s="40"/>
    </row>
    <row r="640" spans="10:44" ht="15.75" customHeight="1" x14ac:dyDescent="0.25">
      <c r="J640" s="45"/>
      <c r="AA640" s="94"/>
      <c r="AB640" s="94"/>
      <c r="AM640" s="40"/>
      <c r="AR640" s="40"/>
    </row>
    <row r="641" spans="10:44" ht="15.75" customHeight="1" x14ac:dyDescent="0.25">
      <c r="J641" s="45"/>
      <c r="AA641" s="94"/>
      <c r="AB641" s="94"/>
      <c r="AM641" s="40"/>
      <c r="AR641" s="40"/>
    </row>
    <row r="642" spans="10:44" ht="15.75" customHeight="1" x14ac:dyDescent="0.25">
      <c r="J642" s="45"/>
      <c r="AA642" s="94"/>
      <c r="AB642" s="94"/>
      <c r="AM642" s="40"/>
      <c r="AR642" s="40"/>
    </row>
    <row r="643" spans="10:44" ht="15.75" customHeight="1" x14ac:dyDescent="0.25">
      <c r="J643" s="45"/>
      <c r="AA643" s="94"/>
      <c r="AB643" s="94"/>
      <c r="AM643" s="40"/>
      <c r="AR643" s="40"/>
    </row>
    <row r="644" spans="10:44" ht="15.75" customHeight="1" x14ac:dyDescent="0.25">
      <c r="J644" s="45"/>
      <c r="AA644" s="94"/>
      <c r="AB644" s="94"/>
      <c r="AM644" s="40"/>
      <c r="AR644" s="40"/>
    </row>
    <row r="645" spans="10:44" ht="15.75" customHeight="1" x14ac:dyDescent="0.25">
      <c r="J645" s="45"/>
      <c r="AA645" s="94"/>
      <c r="AB645" s="94"/>
      <c r="AM645" s="40"/>
      <c r="AR645" s="40"/>
    </row>
    <row r="646" spans="10:44" ht="15.75" customHeight="1" x14ac:dyDescent="0.25">
      <c r="J646" s="45"/>
      <c r="AA646" s="94"/>
      <c r="AB646" s="94"/>
      <c r="AM646" s="40"/>
      <c r="AR646" s="40"/>
    </row>
    <row r="647" spans="10:44" ht="15.75" customHeight="1" x14ac:dyDescent="0.25">
      <c r="J647" s="45"/>
      <c r="AA647" s="94"/>
      <c r="AB647" s="94"/>
      <c r="AM647" s="40"/>
      <c r="AR647" s="40"/>
    </row>
    <row r="648" spans="10:44" ht="15.75" customHeight="1" x14ac:dyDescent="0.25">
      <c r="J648" s="45"/>
      <c r="AA648" s="94"/>
      <c r="AB648" s="94"/>
      <c r="AM648" s="40"/>
      <c r="AR648" s="40"/>
    </row>
    <row r="649" spans="10:44" ht="15.75" customHeight="1" x14ac:dyDescent="0.25">
      <c r="J649" s="45"/>
      <c r="AA649" s="94"/>
      <c r="AB649" s="94"/>
      <c r="AM649" s="40"/>
      <c r="AR649" s="40"/>
    </row>
    <row r="650" spans="10:44" ht="15.75" customHeight="1" x14ac:dyDescent="0.25">
      <c r="J650" s="45"/>
      <c r="AA650" s="94"/>
      <c r="AB650" s="94"/>
      <c r="AM650" s="40"/>
      <c r="AR650" s="40"/>
    </row>
    <row r="651" spans="10:44" ht="15.75" customHeight="1" x14ac:dyDescent="0.25">
      <c r="J651" s="45"/>
      <c r="AA651" s="94"/>
      <c r="AB651" s="94"/>
      <c r="AM651" s="40"/>
      <c r="AR651" s="40"/>
    </row>
    <row r="652" spans="10:44" ht="15.75" customHeight="1" x14ac:dyDescent="0.25">
      <c r="J652" s="45"/>
      <c r="AA652" s="94"/>
      <c r="AB652" s="94"/>
      <c r="AM652" s="40"/>
      <c r="AR652" s="40"/>
    </row>
    <row r="653" spans="10:44" ht="15.75" customHeight="1" x14ac:dyDescent="0.25">
      <c r="J653" s="45"/>
      <c r="AA653" s="94"/>
      <c r="AB653" s="94"/>
      <c r="AM653" s="40"/>
      <c r="AR653" s="40"/>
    </row>
    <row r="654" spans="10:44" ht="15.75" customHeight="1" x14ac:dyDescent="0.25">
      <c r="J654" s="45"/>
      <c r="AA654" s="94"/>
      <c r="AB654" s="94"/>
      <c r="AM654" s="40"/>
      <c r="AR654" s="40"/>
    </row>
    <row r="655" spans="10:44" ht="15.75" customHeight="1" x14ac:dyDescent="0.25">
      <c r="J655" s="45"/>
      <c r="AA655" s="94"/>
      <c r="AB655" s="94"/>
      <c r="AM655" s="40"/>
      <c r="AR655" s="40"/>
    </row>
    <row r="656" spans="10:44" ht="15.75" customHeight="1" x14ac:dyDescent="0.25">
      <c r="J656" s="45"/>
      <c r="AA656" s="94"/>
      <c r="AB656" s="94"/>
      <c r="AM656" s="40"/>
      <c r="AR656" s="40"/>
    </row>
    <row r="657" spans="10:44" ht="15.75" customHeight="1" x14ac:dyDescent="0.25">
      <c r="J657" s="45"/>
      <c r="AA657" s="94"/>
      <c r="AB657" s="94"/>
      <c r="AM657" s="40"/>
      <c r="AR657" s="40"/>
    </row>
    <row r="658" spans="10:44" ht="15.75" customHeight="1" x14ac:dyDescent="0.25">
      <c r="J658" s="45"/>
      <c r="AA658" s="94"/>
      <c r="AB658" s="94"/>
      <c r="AM658" s="40"/>
      <c r="AR658" s="40"/>
    </row>
    <row r="659" spans="10:44" ht="15.75" customHeight="1" x14ac:dyDescent="0.25">
      <c r="J659" s="45"/>
      <c r="AA659" s="94"/>
      <c r="AB659" s="94"/>
      <c r="AM659" s="40"/>
      <c r="AR659" s="40"/>
    </row>
    <row r="660" spans="10:44" ht="15.75" customHeight="1" x14ac:dyDescent="0.25">
      <c r="J660" s="45"/>
      <c r="AA660" s="94"/>
      <c r="AB660" s="94"/>
      <c r="AM660" s="40"/>
      <c r="AR660" s="40"/>
    </row>
    <row r="661" spans="10:44" ht="15.75" customHeight="1" x14ac:dyDescent="0.25">
      <c r="J661" s="45"/>
      <c r="AA661" s="94"/>
      <c r="AB661" s="94"/>
      <c r="AM661" s="40"/>
      <c r="AR661" s="40"/>
    </row>
    <row r="662" spans="10:44" ht="15.75" customHeight="1" x14ac:dyDescent="0.25">
      <c r="J662" s="45"/>
      <c r="AA662" s="94"/>
      <c r="AB662" s="94"/>
      <c r="AM662" s="40"/>
      <c r="AR662" s="40"/>
    </row>
    <row r="663" spans="10:44" ht="15.75" customHeight="1" x14ac:dyDescent="0.25">
      <c r="J663" s="45"/>
      <c r="AA663" s="94"/>
      <c r="AB663" s="94"/>
      <c r="AM663" s="40"/>
      <c r="AR663" s="40"/>
    </row>
    <row r="664" spans="10:44" ht="15.75" customHeight="1" x14ac:dyDescent="0.25">
      <c r="J664" s="45"/>
      <c r="AA664" s="94"/>
      <c r="AB664" s="94"/>
      <c r="AM664" s="40"/>
      <c r="AR664" s="40"/>
    </row>
    <row r="665" spans="10:44" ht="15.75" customHeight="1" x14ac:dyDescent="0.25">
      <c r="J665" s="45"/>
      <c r="AA665" s="94"/>
      <c r="AB665" s="94"/>
      <c r="AM665" s="40"/>
      <c r="AR665" s="40"/>
    </row>
    <row r="666" spans="10:44" ht="15.75" customHeight="1" x14ac:dyDescent="0.25">
      <c r="J666" s="45"/>
      <c r="AA666" s="94"/>
      <c r="AB666" s="94"/>
      <c r="AM666" s="40"/>
      <c r="AR666" s="40"/>
    </row>
    <row r="667" spans="10:44" ht="15.75" customHeight="1" x14ac:dyDescent="0.25">
      <c r="J667" s="45"/>
      <c r="AA667" s="94"/>
      <c r="AB667" s="94"/>
      <c r="AM667" s="40"/>
      <c r="AR667" s="40"/>
    </row>
    <row r="668" spans="10:44" ht="15.75" customHeight="1" x14ac:dyDescent="0.25">
      <c r="J668" s="45"/>
      <c r="AA668" s="94"/>
      <c r="AB668" s="94"/>
      <c r="AM668" s="40"/>
      <c r="AR668" s="40"/>
    </row>
    <row r="669" spans="10:44" ht="15.75" customHeight="1" x14ac:dyDescent="0.25">
      <c r="J669" s="45"/>
      <c r="AA669" s="94"/>
      <c r="AB669" s="94"/>
      <c r="AM669" s="40"/>
      <c r="AR669" s="40"/>
    </row>
    <row r="670" spans="10:44" ht="15.75" customHeight="1" x14ac:dyDescent="0.25">
      <c r="J670" s="45"/>
      <c r="AA670" s="94"/>
      <c r="AB670" s="94"/>
      <c r="AM670" s="40"/>
      <c r="AR670" s="40"/>
    </row>
    <row r="671" spans="10:44" ht="15.75" customHeight="1" x14ac:dyDescent="0.25">
      <c r="J671" s="45"/>
      <c r="AA671" s="94"/>
      <c r="AB671" s="94"/>
      <c r="AM671" s="40"/>
      <c r="AR671" s="40"/>
    </row>
    <row r="672" spans="10:44" ht="15.75" customHeight="1" x14ac:dyDescent="0.25">
      <c r="J672" s="45"/>
      <c r="AA672" s="94"/>
      <c r="AB672" s="94"/>
      <c r="AM672" s="40"/>
      <c r="AR672" s="40"/>
    </row>
    <row r="673" spans="10:44" ht="15.75" customHeight="1" x14ac:dyDescent="0.25">
      <c r="J673" s="45"/>
      <c r="AA673" s="94"/>
      <c r="AB673" s="94"/>
      <c r="AM673" s="40"/>
      <c r="AR673" s="40"/>
    </row>
    <row r="674" spans="10:44" ht="15.75" customHeight="1" x14ac:dyDescent="0.25">
      <c r="J674" s="45"/>
      <c r="AA674" s="94"/>
      <c r="AB674" s="94"/>
      <c r="AM674" s="40"/>
      <c r="AR674" s="40"/>
    </row>
    <row r="675" spans="10:44" ht="15.75" customHeight="1" x14ac:dyDescent="0.25">
      <c r="J675" s="45"/>
      <c r="AA675" s="94"/>
      <c r="AB675" s="94"/>
      <c r="AM675" s="40"/>
      <c r="AR675" s="40"/>
    </row>
    <row r="676" spans="10:44" ht="15.75" customHeight="1" x14ac:dyDescent="0.25">
      <c r="J676" s="45"/>
      <c r="AA676" s="94"/>
      <c r="AB676" s="94"/>
      <c r="AM676" s="40"/>
      <c r="AR676" s="40"/>
    </row>
    <row r="677" spans="10:44" ht="15.75" customHeight="1" x14ac:dyDescent="0.25">
      <c r="J677" s="45"/>
      <c r="AA677" s="94"/>
      <c r="AB677" s="94"/>
      <c r="AM677" s="40"/>
      <c r="AR677" s="40"/>
    </row>
    <row r="678" spans="10:44" ht="15.75" customHeight="1" x14ac:dyDescent="0.25">
      <c r="J678" s="45"/>
      <c r="AA678" s="94"/>
      <c r="AB678" s="94"/>
      <c r="AM678" s="40"/>
      <c r="AR678" s="40"/>
    </row>
    <row r="679" spans="10:44" ht="15.75" customHeight="1" x14ac:dyDescent="0.25">
      <c r="J679" s="45"/>
      <c r="AA679" s="94"/>
      <c r="AB679" s="94"/>
      <c r="AM679" s="40"/>
      <c r="AR679" s="40"/>
    </row>
    <row r="680" spans="10:44" ht="15.75" customHeight="1" x14ac:dyDescent="0.25">
      <c r="J680" s="45"/>
      <c r="AA680" s="94"/>
      <c r="AB680" s="94"/>
      <c r="AM680" s="40"/>
      <c r="AR680" s="40"/>
    </row>
    <row r="681" spans="10:44" ht="15.75" customHeight="1" x14ac:dyDescent="0.25">
      <c r="J681" s="45"/>
      <c r="AA681" s="94"/>
      <c r="AB681" s="94"/>
      <c r="AM681" s="40"/>
      <c r="AR681" s="40"/>
    </row>
    <row r="682" spans="10:44" ht="15.75" customHeight="1" x14ac:dyDescent="0.25">
      <c r="J682" s="45"/>
      <c r="AA682" s="94"/>
      <c r="AB682" s="94"/>
      <c r="AM682" s="40"/>
      <c r="AR682" s="40"/>
    </row>
    <row r="683" spans="10:44" ht="15.75" customHeight="1" x14ac:dyDescent="0.25">
      <c r="J683" s="45"/>
      <c r="AA683" s="94"/>
      <c r="AB683" s="94"/>
      <c r="AM683" s="40"/>
      <c r="AR683" s="40"/>
    </row>
    <row r="684" spans="10:44" ht="15.75" customHeight="1" x14ac:dyDescent="0.25">
      <c r="J684" s="45"/>
      <c r="AA684" s="94"/>
      <c r="AB684" s="94"/>
      <c r="AM684" s="40"/>
      <c r="AR684" s="40"/>
    </row>
    <row r="685" spans="10:44" ht="15.75" customHeight="1" x14ac:dyDescent="0.25">
      <c r="J685" s="45"/>
      <c r="AA685" s="94"/>
      <c r="AB685" s="94"/>
      <c r="AM685" s="40"/>
      <c r="AR685" s="40"/>
    </row>
    <row r="686" spans="10:44" ht="15.75" customHeight="1" x14ac:dyDescent="0.25">
      <c r="J686" s="45"/>
      <c r="AA686" s="94"/>
      <c r="AB686" s="94"/>
      <c r="AM686" s="40"/>
      <c r="AR686" s="40"/>
    </row>
    <row r="687" spans="10:44" ht="15.75" customHeight="1" x14ac:dyDescent="0.25">
      <c r="J687" s="45"/>
      <c r="AA687" s="94"/>
      <c r="AB687" s="94"/>
      <c r="AM687" s="40"/>
      <c r="AR687" s="40"/>
    </row>
    <row r="688" spans="10:44" ht="15.75" customHeight="1" x14ac:dyDescent="0.25">
      <c r="J688" s="45"/>
      <c r="AA688" s="94"/>
      <c r="AB688" s="94"/>
      <c r="AM688" s="40"/>
      <c r="AR688" s="40"/>
    </row>
    <row r="689" spans="10:44" ht="15.75" customHeight="1" x14ac:dyDescent="0.25">
      <c r="J689" s="45"/>
      <c r="AA689" s="94"/>
      <c r="AB689" s="94"/>
      <c r="AM689" s="40"/>
      <c r="AR689" s="40"/>
    </row>
    <row r="690" spans="10:44" ht="15.75" customHeight="1" x14ac:dyDescent="0.25">
      <c r="J690" s="45"/>
      <c r="AA690" s="94"/>
      <c r="AB690" s="94"/>
      <c r="AM690" s="40"/>
      <c r="AR690" s="40"/>
    </row>
    <row r="691" spans="10:44" ht="15.75" customHeight="1" x14ac:dyDescent="0.25">
      <c r="J691" s="45"/>
      <c r="AA691" s="94"/>
      <c r="AB691" s="94"/>
      <c r="AM691" s="40"/>
      <c r="AR691" s="40"/>
    </row>
    <row r="692" spans="10:44" ht="15.75" customHeight="1" x14ac:dyDescent="0.25">
      <c r="J692" s="45"/>
      <c r="AA692" s="94"/>
      <c r="AB692" s="94"/>
      <c r="AM692" s="40"/>
      <c r="AR692" s="40"/>
    </row>
    <row r="693" spans="10:44" ht="15.75" customHeight="1" x14ac:dyDescent="0.25">
      <c r="J693" s="45"/>
      <c r="AA693" s="94"/>
      <c r="AB693" s="94"/>
      <c r="AM693" s="40"/>
      <c r="AR693" s="40"/>
    </row>
    <row r="694" spans="10:44" ht="15.75" customHeight="1" x14ac:dyDescent="0.25">
      <c r="J694" s="45"/>
      <c r="AA694" s="94"/>
      <c r="AB694" s="94"/>
      <c r="AM694" s="40"/>
      <c r="AR694" s="40"/>
    </row>
    <row r="695" spans="10:44" ht="15.75" customHeight="1" x14ac:dyDescent="0.25">
      <c r="J695" s="45"/>
      <c r="AA695" s="94"/>
      <c r="AB695" s="94"/>
      <c r="AM695" s="40"/>
      <c r="AR695" s="40"/>
    </row>
    <row r="696" spans="10:44" ht="15.75" customHeight="1" x14ac:dyDescent="0.25">
      <c r="J696" s="45"/>
      <c r="AA696" s="94"/>
      <c r="AB696" s="94"/>
      <c r="AM696" s="40"/>
      <c r="AR696" s="40"/>
    </row>
    <row r="697" spans="10:44" ht="15.75" customHeight="1" x14ac:dyDescent="0.25">
      <c r="J697" s="45"/>
      <c r="AA697" s="94"/>
      <c r="AB697" s="94"/>
      <c r="AM697" s="40"/>
      <c r="AR697" s="40"/>
    </row>
    <row r="698" spans="10:44" ht="15.75" customHeight="1" x14ac:dyDescent="0.25">
      <c r="J698" s="45"/>
      <c r="AA698" s="94"/>
      <c r="AB698" s="94"/>
      <c r="AM698" s="40"/>
      <c r="AR698" s="40"/>
    </row>
    <row r="699" spans="10:44" ht="15.75" customHeight="1" x14ac:dyDescent="0.25">
      <c r="J699" s="45"/>
      <c r="AA699" s="94"/>
      <c r="AB699" s="94"/>
      <c r="AM699" s="40"/>
      <c r="AR699" s="40"/>
    </row>
    <row r="700" spans="10:44" ht="15.75" customHeight="1" x14ac:dyDescent="0.25">
      <c r="J700" s="45"/>
      <c r="AA700" s="94"/>
      <c r="AB700" s="94"/>
      <c r="AM700" s="40"/>
      <c r="AR700" s="40"/>
    </row>
    <row r="701" spans="10:44" ht="15.75" customHeight="1" x14ac:dyDescent="0.25">
      <c r="J701" s="45"/>
      <c r="AA701" s="94"/>
      <c r="AB701" s="94"/>
      <c r="AM701" s="40"/>
      <c r="AR701" s="40"/>
    </row>
    <row r="702" spans="10:44" ht="15.75" customHeight="1" x14ac:dyDescent="0.25">
      <c r="J702" s="45"/>
      <c r="AA702" s="94"/>
      <c r="AB702" s="94"/>
      <c r="AM702" s="40"/>
      <c r="AR702" s="40"/>
    </row>
    <row r="703" spans="10:44" ht="15.75" customHeight="1" x14ac:dyDescent="0.25">
      <c r="J703" s="45"/>
      <c r="AA703" s="94"/>
      <c r="AB703" s="94"/>
      <c r="AM703" s="40"/>
      <c r="AR703" s="40"/>
    </row>
    <row r="704" spans="10:44" ht="15.75" customHeight="1" x14ac:dyDescent="0.25">
      <c r="J704" s="45"/>
      <c r="AA704" s="94"/>
      <c r="AB704" s="94"/>
      <c r="AM704" s="40"/>
      <c r="AR704" s="40"/>
    </row>
    <row r="705" spans="10:44" ht="15.75" customHeight="1" x14ac:dyDescent="0.25">
      <c r="J705" s="45"/>
      <c r="AA705" s="94"/>
      <c r="AB705" s="94"/>
      <c r="AM705" s="40"/>
      <c r="AR705" s="40"/>
    </row>
    <row r="706" spans="10:44" ht="15.75" customHeight="1" x14ac:dyDescent="0.25">
      <c r="J706" s="45"/>
      <c r="AA706" s="94"/>
      <c r="AB706" s="94"/>
      <c r="AM706" s="40"/>
      <c r="AR706" s="40"/>
    </row>
    <row r="707" spans="10:44" ht="15.75" customHeight="1" x14ac:dyDescent="0.25">
      <c r="J707" s="45"/>
      <c r="AA707" s="94"/>
      <c r="AB707" s="94"/>
      <c r="AM707" s="40"/>
      <c r="AR707" s="40"/>
    </row>
    <row r="708" spans="10:44" ht="15.75" customHeight="1" x14ac:dyDescent="0.25">
      <c r="J708" s="45"/>
      <c r="AA708" s="94"/>
      <c r="AB708" s="94"/>
      <c r="AM708" s="40"/>
      <c r="AR708" s="40"/>
    </row>
    <row r="709" spans="10:44" ht="15.75" customHeight="1" x14ac:dyDescent="0.25">
      <c r="J709" s="45"/>
      <c r="AA709" s="94"/>
      <c r="AB709" s="94"/>
      <c r="AM709" s="40"/>
      <c r="AR709" s="40"/>
    </row>
    <row r="710" spans="10:44" ht="15.75" customHeight="1" x14ac:dyDescent="0.25">
      <c r="J710" s="45"/>
      <c r="AA710" s="94"/>
      <c r="AB710" s="94"/>
      <c r="AM710" s="40"/>
      <c r="AR710" s="40"/>
    </row>
    <row r="711" spans="10:44" ht="15.75" customHeight="1" x14ac:dyDescent="0.25">
      <c r="J711" s="45"/>
      <c r="AA711" s="94"/>
      <c r="AB711" s="94"/>
      <c r="AM711" s="40"/>
      <c r="AR711" s="40"/>
    </row>
    <row r="712" spans="10:44" ht="15.75" customHeight="1" x14ac:dyDescent="0.25">
      <c r="J712" s="45"/>
      <c r="AA712" s="94"/>
      <c r="AB712" s="94"/>
      <c r="AM712" s="40"/>
      <c r="AR712" s="40"/>
    </row>
    <row r="713" spans="10:44" ht="15.75" customHeight="1" x14ac:dyDescent="0.25">
      <c r="J713" s="45"/>
      <c r="AA713" s="94"/>
      <c r="AB713" s="94"/>
      <c r="AM713" s="40"/>
      <c r="AR713" s="40"/>
    </row>
    <row r="714" spans="10:44" ht="15.75" customHeight="1" x14ac:dyDescent="0.25">
      <c r="J714" s="45"/>
      <c r="AA714" s="94"/>
      <c r="AB714" s="94"/>
      <c r="AM714" s="40"/>
      <c r="AR714" s="40"/>
    </row>
    <row r="715" spans="10:44" ht="15.75" customHeight="1" x14ac:dyDescent="0.25">
      <c r="J715" s="45"/>
      <c r="AA715" s="94"/>
      <c r="AB715" s="94"/>
      <c r="AM715" s="40"/>
      <c r="AR715" s="40"/>
    </row>
    <row r="716" spans="10:44" ht="15.75" customHeight="1" x14ac:dyDescent="0.25">
      <c r="J716" s="45"/>
      <c r="AA716" s="94"/>
      <c r="AB716" s="94"/>
      <c r="AM716" s="40"/>
      <c r="AR716" s="40"/>
    </row>
    <row r="717" spans="10:44" ht="15.75" customHeight="1" x14ac:dyDescent="0.25">
      <c r="J717" s="45"/>
      <c r="AA717" s="94"/>
      <c r="AB717" s="94"/>
      <c r="AM717" s="40"/>
      <c r="AR717" s="40"/>
    </row>
    <row r="718" spans="10:44" ht="15.75" customHeight="1" x14ac:dyDescent="0.25">
      <c r="J718" s="45"/>
      <c r="AA718" s="94"/>
      <c r="AB718" s="94"/>
      <c r="AM718" s="40"/>
      <c r="AR718" s="40"/>
    </row>
    <row r="719" spans="10:44" ht="15.75" customHeight="1" x14ac:dyDescent="0.25">
      <c r="J719" s="45"/>
      <c r="AA719" s="94"/>
      <c r="AB719" s="94"/>
      <c r="AM719" s="40"/>
      <c r="AR719" s="40"/>
    </row>
    <row r="720" spans="10:44" ht="15.75" customHeight="1" x14ac:dyDescent="0.25">
      <c r="J720" s="45"/>
      <c r="AA720" s="94"/>
      <c r="AB720" s="94"/>
      <c r="AM720" s="40"/>
      <c r="AR720" s="40"/>
    </row>
    <row r="721" spans="10:44" ht="15.75" customHeight="1" x14ac:dyDescent="0.25">
      <c r="J721" s="45"/>
      <c r="AA721" s="94"/>
      <c r="AB721" s="94"/>
      <c r="AM721" s="40"/>
      <c r="AR721" s="40"/>
    </row>
    <row r="722" spans="10:44" ht="15.75" customHeight="1" x14ac:dyDescent="0.25">
      <c r="J722" s="45"/>
      <c r="AA722" s="94"/>
      <c r="AB722" s="94"/>
      <c r="AM722" s="40"/>
      <c r="AR722" s="40"/>
    </row>
    <row r="723" spans="10:44" ht="15.75" customHeight="1" x14ac:dyDescent="0.25">
      <c r="J723" s="45"/>
      <c r="AA723" s="94"/>
      <c r="AB723" s="94"/>
      <c r="AM723" s="40"/>
      <c r="AR723" s="40"/>
    </row>
    <row r="724" spans="10:44" ht="15.75" customHeight="1" x14ac:dyDescent="0.25">
      <c r="J724" s="45"/>
      <c r="AA724" s="94"/>
      <c r="AB724" s="94"/>
      <c r="AM724" s="40"/>
      <c r="AR724" s="40"/>
    </row>
    <row r="725" spans="10:44" ht="15.75" customHeight="1" x14ac:dyDescent="0.25">
      <c r="J725" s="45"/>
      <c r="AA725" s="94"/>
      <c r="AB725" s="94"/>
      <c r="AM725" s="40"/>
      <c r="AR725" s="40"/>
    </row>
    <row r="726" spans="10:44" ht="15.75" customHeight="1" x14ac:dyDescent="0.25">
      <c r="J726" s="45"/>
      <c r="AA726" s="94"/>
      <c r="AB726" s="94"/>
      <c r="AM726" s="40"/>
      <c r="AR726" s="40"/>
    </row>
    <row r="727" spans="10:44" ht="15.75" customHeight="1" x14ac:dyDescent="0.25">
      <c r="J727" s="45"/>
      <c r="AA727" s="94"/>
      <c r="AB727" s="94"/>
      <c r="AM727" s="40"/>
      <c r="AR727" s="40"/>
    </row>
    <row r="728" spans="10:44" ht="15.75" customHeight="1" x14ac:dyDescent="0.25">
      <c r="J728" s="45"/>
      <c r="AA728" s="94"/>
      <c r="AB728" s="94"/>
      <c r="AM728" s="40"/>
      <c r="AR728" s="40"/>
    </row>
    <row r="729" spans="10:44" ht="15.75" customHeight="1" x14ac:dyDescent="0.25">
      <c r="J729" s="45"/>
      <c r="AA729" s="94"/>
      <c r="AB729" s="94"/>
      <c r="AM729" s="40"/>
      <c r="AR729" s="40"/>
    </row>
    <row r="730" spans="10:44" ht="15.75" customHeight="1" x14ac:dyDescent="0.25">
      <c r="J730" s="45"/>
      <c r="AA730" s="94"/>
      <c r="AB730" s="94"/>
      <c r="AM730" s="40"/>
      <c r="AR730" s="40"/>
    </row>
    <row r="731" spans="10:44" ht="15.75" customHeight="1" x14ac:dyDescent="0.25">
      <c r="J731" s="45"/>
      <c r="AA731" s="94"/>
      <c r="AB731" s="94"/>
      <c r="AM731" s="40"/>
      <c r="AR731" s="40"/>
    </row>
    <row r="732" spans="10:44" ht="15.75" customHeight="1" x14ac:dyDescent="0.25">
      <c r="J732" s="45"/>
      <c r="AA732" s="94"/>
      <c r="AB732" s="94"/>
      <c r="AM732" s="40"/>
      <c r="AR732" s="40"/>
    </row>
    <row r="733" spans="10:44" ht="15.75" customHeight="1" x14ac:dyDescent="0.25">
      <c r="J733" s="45"/>
      <c r="AA733" s="94"/>
      <c r="AB733" s="94"/>
      <c r="AM733" s="40"/>
      <c r="AR733" s="40"/>
    </row>
    <row r="734" spans="10:44" ht="15.75" customHeight="1" x14ac:dyDescent="0.25">
      <c r="J734" s="45"/>
      <c r="AA734" s="94"/>
      <c r="AB734" s="94"/>
      <c r="AM734" s="40"/>
      <c r="AR734" s="40"/>
    </row>
    <row r="735" spans="10:44" ht="15.75" customHeight="1" x14ac:dyDescent="0.25">
      <c r="J735" s="45"/>
      <c r="AA735" s="94"/>
      <c r="AB735" s="94"/>
      <c r="AM735" s="40"/>
      <c r="AR735" s="40"/>
    </row>
    <row r="736" spans="10:44" ht="15.75" customHeight="1" x14ac:dyDescent="0.25">
      <c r="J736" s="45"/>
      <c r="AA736" s="94"/>
      <c r="AB736" s="94"/>
      <c r="AM736" s="40"/>
      <c r="AR736" s="40"/>
    </row>
    <row r="737" spans="10:44" ht="15.75" customHeight="1" x14ac:dyDescent="0.25">
      <c r="J737" s="45"/>
      <c r="AA737" s="94"/>
      <c r="AB737" s="94"/>
      <c r="AM737" s="40"/>
      <c r="AR737" s="40"/>
    </row>
    <row r="738" spans="10:44" ht="15.75" customHeight="1" x14ac:dyDescent="0.25">
      <c r="J738" s="45"/>
      <c r="AA738" s="94"/>
      <c r="AB738" s="94"/>
      <c r="AM738" s="40"/>
      <c r="AR738" s="40"/>
    </row>
    <row r="739" spans="10:44" ht="15.75" customHeight="1" x14ac:dyDescent="0.25">
      <c r="J739" s="45"/>
      <c r="AA739" s="94"/>
      <c r="AB739" s="94"/>
      <c r="AM739" s="40"/>
      <c r="AR739" s="40"/>
    </row>
    <row r="740" spans="10:44" ht="15.75" customHeight="1" x14ac:dyDescent="0.25">
      <c r="J740" s="45"/>
      <c r="AA740" s="94"/>
      <c r="AB740" s="94"/>
      <c r="AM740" s="40"/>
      <c r="AR740" s="40"/>
    </row>
    <row r="741" spans="10:44" ht="15.75" customHeight="1" x14ac:dyDescent="0.25">
      <c r="J741" s="45"/>
      <c r="AA741" s="94"/>
      <c r="AB741" s="94"/>
      <c r="AM741" s="40"/>
      <c r="AR741" s="40"/>
    </row>
    <row r="742" spans="10:44" ht="15.75" customHeight="1" x14ac:dyDescent="0.25">
      <c r="J742" s="45"/>
      <c r="AA742" s="94"/>
      <c r="AB742" s="94"/>
      <c r="AM742" s="40"/>
      <c r="AR742" s="40"/>
    </row>
    <row r="743" spans="10:44" ht="15.75" customHeight="1" x14ac:dyDescent="0.25">
      <c r="J743" s="45"/>
      <c r="AA743" s="94"/>
      <c r="AB743" s="94"/>
      <c r="AM743" s="40"/>
      <c r="AR743" s="40"/>
    </row>
    <row r="744" spans="10:44" ht="15.75" customHeight="1" x14ac:dyDescent="0.25">
      <c r="J744" s="45"/>
      <c r="AA744" s="94"/>
      <c r="AB744" s="94"/>
      <c r="AM744" s="40"/>
      <c r="AR744" s="40"/>
    </row>
    <row r="745" spans="10:44" ht="15.75" customHeight="1" x14ac:dyDescent="0.25">
      <c r="J745" s="45"/>
      <c r="AA745" s="94"/>
      <c r="AB745" s="94"/>
      <c r="AM745" s="40"/>
      <c r="AR745" s="40"/>
    </row>
    <row r="746" spans="10:44" ht="15.75" customHeight="1" x14ac:dyDescent="0.25">
      <c r="J746" s="45"/>
      <c r="AA746" s="94"/>
      <c r="AB746" s="94"/>
      <c r="AM746" s="40"/>
      <c r="AR746" s="40"/>
    </row>
    <row r="747" spans="10:44" ht="15.75" customHeight="1" x14ac:dyDescent="0.25">
      <c r="J747" s="45"/>
      <c r="AA747" s="94"/>
      <c r="AB747" s="94"/>
      <c r="AM747" s="40"/>
      <c r="AR747" s="40"/>
    </row>
    <row r="748" spans="10:44" ht="15.75" customHeight="1" x14ac:dyDescent="0.25">
      <c r="J748" s="45"/>
      <c r="AA748" s="94"/>
      <c r="AB748" s="94"/>
      <c r="AM748" s="40"/>
      <c r="AR748" s="40"/>
    </row>
    <row r="749" spans="10:44" ht="15.75" customHeight="1" x14ac:dyDescent="0.25">
      <c r="J749" s="45"/>
      <c r="AA749" s="94"/>
      <c r="AB749" s="94"/>
      <c r="AM749" s="40"/>
      <c r="AR749" s="40"/>
    </row>
    <row r="750" spans="10:44" ht="15.75" customHeight="1" x14ac:dyDescent="0.25">
      <c r="J750" s="45"/>
      <c r="AA750" s="94"/>
      <c r="AB750" s="94"/>
      <c r="AM750" s="40"/>
      <c r="AR750" s="40"/>
    </row>
    <row r="751" spans="10:44" ht="15.75" customHeight="1" x14ac:dyDescent="0.25">
      <c r="J751" s="45"/>
      <c r="AA751" s="94"/>
      <c r="AB751" s="94"/>
      <c r="AM751" s="40"/>
      <c r="AR751" s="40"/>
    </row>
    <row r="752" spans="10:44" ht="15.75" customHeight="1" x14ac:dyDescent="0.25">
      <c r="J752" s="45"/>
      <c r="AA752" s="94"/>
      <c r="AB752" s="94"/>
      <c r="AM752" s="40"/>
      <c r="AR752" s="40"/>
    </row>
    <row r="753" spans="10:44" ht="15.75" customHeight="1" x14ac:dyDescent="0.25">
      <c r="J753" s="45"/>
      <c r="AA753" s="94"/>
      <c r="AB753" s="94"/>
      <c r="AM753" s="40"/>
      <c r="AR753" s="40"/>
    </row>
    <row r="754" spans="10:44" ht="15.75" customHeight="1" x14ac:dyDescent="0.25">
      <c r="J754" s="45"/>
      <c r="AA754" s="94"/>
      <c r="AB754" s="94"/>
      <c r="AM754" s="40"/>
      <c r="AR754" s="40"/>
    </row>
    <row r="755" spans="10:44" ht="15.75" customHeight="1" x14ac:dyDescent="0.25">
      <c r="J755" s="45"/>
      <c r="AA755" s="94"/>
      <c r="AB755" s="94"/>
      <c r="AM755" s="40"/>
      <c r="AR755" s="40"/>
    </row>
    <row r="756" spans="10:44" ht="15.75" customHeight="1" x14ac:dyDescent="0.25">
      <c r="J756" s="45"/>
      <c r="AA756" s="94"/>
      <c r="AB756" s="94"/>
      <c r="AM756" s="40"/>
      <c r="AR756" s="40"/>
    </row>
    <row r="757" spans="10:44" ht="15.75" customHeight="1" x14ac:dyDescent="0.25">
      <c r="J757" s="45"/>
      <c r="AA757" s="94"/>
      <c r="AB757" s="94"/>
      <c r="AM757" s="40"/>
      <c r="AR757" s="40"/>
    </row>
    <row r="758" spans="10:44" ht="15.75" customHeight="1" x14ac:dyDescent="0.25">
      <c r="J758" s="45"/>
      <c r="AA758" s="94"/>
      <c r="AB758" s="94"/>
      <c r="AM758" s="40"/>
      <c r="AR758" s="40"/>
    </row>
    <row r="759" spans="10:44" ht="15.75" customHeight="1" x14ac:dyDescent="0.25">
      <c r="J759" s="45"/>
      <c r="AA759" s="94"/>
      <c r="AB759" s="94"/>
      <c r="AM759" s="40"/>
      <c r="AR759" s="40"/>
    </row>
    <row r="760" spans="10:44" ht="15.75" customHeight="1" x14ac:dyDescent="0.25">
      <c r="J760" s="45"/>
      <c r="AA760" s="94"/>
      <c r="AB760" s="94"/>
      <c r="AM760" s="40"/>
      <c r="AR760" s="40"/>
    </row>
    <row r="761" spans="10:44" ht="15.75" customHeight="1" x14ac:dyDescent="0.25">
      <c r="J761" s="45"/>
      <c r="AA761" s="94"/>
      <c r="AB761" s="94"/>
      <c r="AM761" s="40"/>
      <c r="AR761" s="40"/>
    </row>
    <row r="762" spans="10:44" ht="15.75" customHeight="1" x14ac:dyDescent="0.25">
      <c r="J762" s="45"/>
      <c r="AA762" s="94"/>
      <c r="AB762" s="94"/>
      <c r="AM762" s="40"/>
      <c r="AR762" s="40"/>
    </row>
    <row r="763" spans="10:44" ht="15.75" customHeight="1" x14ac:dyDescent="0.25">
      <c r="J763" s="45"/>
      <c r="AA763" s="94"/>
      <c r="AB763" s="94"/>
      <c r="AM763" s="40"/>
      <c r="AR763" s="40"/>
    </row>
    <row r="764" spans="10:44" ht="15.75" customHeight="1" x14ac:dyDescent="0.25">
      <c r="J764" s="45"/>
      <c r="AA764" s="94"/>
      <c r="AB764" s="94"/>
      <c r="AM764" s="40"/>
      <c r="AR764" s="40"/>
    </row>
    <row r="765" spans="10:44" ht="15.75" customHeight="1" x14ac:dyDescent="0.25">
      <c r="J765" s="45"/>
      <c r="AA765" s="94"/>
      <c r="AB765" s="94"/>
      <c r="AM765" s="40"/>
      <c r="AR765" s="40"/>
    </row>
    <row r="766" spans="10:44" ht="15.75" customHeight="1" x14ac:dyDescent="0.25">
      <c r="J766" s="45"/>
      <c r="AA766" s="94"/>
      <c r="AB766" s="94"/>
      <c r="AM766" s="40"/>
      <c r="AR766" s="40"/>
    </row>
    <row r="767" spans="10:44" ht="15.75" customHeight="1" x14ac:dyDescent="0.25">
      <c r="J767" s="45"/>
      <c r="AA767" s="94"/>
      <c r="AB767" s="94"/>
      <c r="AM767" s="40"/>
      <c r="AR767" s="40"/>
    </row>
    <row r="768" spans="10:44" ht="15.75" customHeight="1" x14ac:dyDescent="0.25">
      <c r="J768" s="45"/>
      <c r="AA768" s="94"/>
      <c r="AB768" s="94"/>
      <c r="AM768" s="40"/>
      <c r="AR768" s="40"/>
    </row>
    <row r="769" spans="10:44" ht="15.75" customHeight="1" x14ac:dyDescent="0.25">
      <c r="J769" s="45"/>
      <c r="AA769" s="94"/>
      <c r="AB769" s="94"/>
      <c r="AM769" s="40"/>
      <c r="AR769" s="40"/>
    </row>
    <row r="770" spans="10:44" ht="15.75" customHeight="1" x14ac:dyDescent="0.25">
      <c r="J770" s="45"/>
      <c r="AA770" s="94"/>
      <c r="AB770" s="94"/>
      <c r="AM770" s="40"/>
      <c r="AR770" s="40"/>
    </row>
    <row r="771" spans="10:44" ht="15.75" customHeight="1" x14ac:dyDescent="0.25">
      <c r="J771" s="45"/>
      <c r="AA771" s="94"/>
      <c r="AB771" s="94"/>
      <c r="AM771" s="40"/>
      <c r="AR771" s="40"/>
    </row>
    <row r="772" spans="10:44" ht="15.75" customHeight="1" x14ac:dyDescent="0.25">
      <c r="J772" s="45"/>
      <c r="AA772" s="94"/>
      <c r="AB772" s="94"/>
      <c r="AM772" s="40"/>
      <c r="AR772" s="40"/>
    </row>
    <row r="773" spans="10:44" ht="15.75" customHeight="1" x14ac:dyDescent="0.25">
      <c r="J773" s="45"/>
      <c r="AA773" s="94"/>
      <c r="AB773" s="94"/>
      <c r="AM773" s="40"/>
      <c r="AR773" s="40"/>
    </row>
    <row r="774" spans="10:44" ht="15.75" customHeight="1" x14ac:dyDescent="0.25">
      <c r="J774" s="45"/>
      <c r="AA774" s="94"/>
      <c r="AB774" s="94"/>
      <c r="AM774" s="40"/>
      <c r="AR774" s="40"/>
    </row>
    <row r="775" spans="10:44" ht="15.75" customHeight="1" x14ac:dyDescent="0.25">
      <c r="J775" s="45"/>
      <c r="AA775" s="94"/>
      <c r="AB775" s="94"/>
      <c r="AM775" s="40"/>
      <c r="AR775" s="40"/>
    </row>
    <row r="776" spans="10:44" ht="15.75" customHeight="1" x14ac:dyDescent="0.25">
      <c r="J776" s="45"/>
      <c r="AA776" s="94"/>
      <c r="AB776" s="94"/>
      <c r="AM776" s="40"/>
      <c r="AR776" s="40"/>
    </row>
    <row r="777" spans="10:44" ht="15.75" customHeight="1" x14ac:dyDescent="0.25">
      <c r="J777" s="45"/>
      <c r="AA777" s="94"/>
      <c r="AB777" s="94"/>
      <c r="AM777" s="40"/>
      <c r="AR777" s="40"/>
    </row>
    <row r="778" spans="10:44" ht="15.75" customHeight="1" x14ac:dyDescent="0.25">
      <c r="J778" s="45"/>
      <c r="AA778" s="94"/>
      <c r="AB778" s="94"/>
      <c r="AM778" s="40"/>
      <c r="AR778" s="40"/>
    </row>
    <row r="779" spans="10:44" ht="15.75" customHeight="1" x14ac:dyDescent="0.25">
      <c r="J779" s="45"/>
      <c r="AA779" s="94"/>
      <c r="AB779" s="94"/>
      <c r="AM779" s="40"/>
      <c r="AR779" s="40"/>
    </row>
    <row r="780" spans="10:44" ht="15.75" customHeight="1" x14ac:dyDescent="0.25">
      <c r="J780" s="45"/>
      <c r="AA780" s="94"/>
      <c r="AB780" s="94"/>
      <c r="AM780" s="40"/>
      <c r="AR780" s="40"/>
    </row>
    <row r="781" spans="10:44" ht="15.75" customHeight="1" x14ac:dyDescent="0.25">
      <c r="J781" s="45"/>
      <c r="AA781" s="94"/>
      <c r="AB781" s="94"/>
      <c r="AM781" s="40"/>
      <c r="AR781" s="40"/>
    </row>
    <row r="782" spans="10:44" ht="15.75" customHeight="1" x14ac:dyDescent="0.25">
      <c r="J782" s="45"/>
      <c r="AA782" s="94"/>
      <c r="AB782" s="94"/>
      <c r="AM782" s="40"/>
      <c r="AR782" s="40"/>
    </row>
    <row r="783" spans="10:44" ht="15.75" customHeight="1" x14ac:dyDescent="0.25">
      <c r="J783" s="45"/>
      <c r="AA783" s="94"/>
      <c r="AB783" s="94"/>
      <c r="AM783" s="40"/>
      <c r="AR783" s="40"/>
    </row>
    <row r="784" spans="10:44" ht="15.75" customHeight="1" x14ac:dyDescent="0.25">
      <c r="J784" s="45"/>
      <c r="AA784" s="94"/>
      <c r="AB784" s="94"/>
      <c r="AM784" s="40"/>
      <c r="AR784" s="40"/>
    </row>
    <row r="785" spans="10:44" ht="15.75" customHeight="1" x14ac:dyDescent="0.25">
      <c r="J785" s="45"/>
      <c r="AA785" s="94"/>
      <c r="AB785" s="94"/>
      <c r="AM785" s="40"/>
      <c r="AR785" s="40"/>
    </row>
    <row r="786" spans="10:44" ht="15.75" customHeight="1" x14ac:dyDescent="0.25">
      <c r="J786" s="45"/>
      <c r="AA786" s="94"/>
      <c r="AB786" s="94"/>
      <c r="AM786" s="40"/>
      <c r="AR786" s="40"/>
    </row>
    <row r="787" spans="10:44" ht="15.75" customHeight="1" x14ac:dyDescent="0.25">
      <c r="J787" s="45"/>
      <c r="AA787" s="94"/>
      <c r="AB787" s="94"/>
      <c r="AM787" s="40"/>
      <c r="AR787" s="40"/>
    </row>
    <row r="788" spans="10:44" ht="15.75" customHeight="1" x14ac:dyDescent="0.25">
      <c r="J788" s="45"/>
      <c r="AA788" s="94"/>
      <c r="AB788" s="94"/>
      <c r="AM788" s="40"/>
      <c r="AR788" s="40"/>
    </row>
    <row r="789" spans="10:44" ht="15.75" customHeight="1" x14ac:dyDescent="0.25">
      <c r="J789" s="45"/>
      <c r="AA789" s="94"/>
      <c r="AB789" s="94"/>
      <c r="AM789" s="40"/>
      <c r="AR789" s="40"/>
    </row>
    <row r="790" spans="10:44" ht="15.75" customHeight="1" x14ac:dyDescent="0.25">
      <c r="J790" s="45"/>
      <c r="AA790" s="94"/>
      <c r="AB790" s="94"/>
      <c r="AM790" s="40"/>
      <c r="AR790" s="40"/>
    </row>
    <row r="791" spans="10:44" ht="15.75" customHeight="1" x14ac:dyDescent="0.25">
      <c r="J791" s="45"/>
      <c r="AA791" s="94"/>
      <c r="AB791" s="94"/>
      <c r="AM791" s="40"/>
      <c r="AR791" s="40"/>
    </row>
    <row r="792" spans="10:44" ht="15.75" customHeight="1" x14ac:dyDescent="0.25">
      <c r="J792" s="45"/>
      <c r="AA792" s="94"/>
      <c r="AB792" s="94"/>
      <c r="AM792" s="40"/>
      <c r="AR792" s="40"/>
    </row>
    <row r="793" spans="10:44" ht="15.75" customHeight="1" x14ac:dyDescent="0.25">
      <c r="J793" s="45"/>
      <c r="AA793" s="94"/>
      <c r="AB793" s="94"/>
      <c r="AM793" s="40"/>
      <c r="AR793" s="40"/>
    </row>
    <row r="794" spans="10:44" ht="15.75" customHeight="1" x14ac:dyDescent="0.25">
      <c r="J794" s="45"/>
      <c r="AA794" s="94"/>
      <c r="AB794" s="94"/>
      <c r="AM794" s="40"/>
      <c r="AR794" s="40"/>
    </row>
    <row r="795" spans="10:44" ht="15.75" customHeight="1" x14ac:dyDescent="0.25">
      <c r="J795" s="45"/>
      <c r="AA795" s="94"/>
      <c r="AB795" s="94"/>
      <c r="AM795" s="40"/>
      <c r="AR795" s="40"/>
    </row>
    <row r="796" spans="10:44" ht="15.75" customHeight="1" x14ac:dyDescent="0.25">
      <c r="J796" s="45"/>
      <c r="AA796" s="94"/>
      <c r="AB796" s="94"/>
      <c r="AM796" s="40"/>
      <c r="AR796" s="40"/>
    </row>
    <row r="797" spans="10:44" ht="15.75" customHeight="1" x14ac:dyDescent="0.25">
      <c r="J797" s="45"/>
      <c r="AA797" s="94"/>
      <c r="AB797" s="94"/>
      <c r="AM797" s="40"/>
      <c r="AR797" s="40"/>
    </row>
    <row r="798" spans="10:44" ht="15.75" customHeight="1" x14ac:dyDescent="0.25">
      <c r="J798" s="45"/>
      <c r="AA798" s="94"/>
      <c r="AB798" s="94"/>
      <c r="AM798" s="40"/>
      <c r="AR798" s="40"/>
    </row>
    <row r="799" spans="10:44" ht="15.75" customHeight="1" x14ac:dyDescent="0.25">
      <c r="J799" s="45"/>
      <c r="AA799" s="94"/>
      <c r="AB799" s="94"/>
      <c r="AM799" s="40"/>
      <c r="AR799" s="40"/>
    </row>
    <row r="800" spans="10:44" ht="15.75" customHeight="1" x14ac:dyDescent="0.25">
      <c r="J800" s="45"/>
      <c r="AA800" s="94"/>
      <c r="AB800" s="94"/>
      <c r="AM800" s="40"/>
      <c r="AR800" s="40"/>
    </row>
    <row r="801" spans="10:44" ht="15.75" customHeight="1" x14ac:dyDescent="0.25">
      <c r="J801" s="45"/>
      <c r="AA801" s="94"/>
      <c r="AB801" s="94"/>
      <c r="AM801" s="40"/>
      <c r="AR801" s="40"/>
    </row>
    <row r="802" spans="10:44" ht="15.75" customHeight="1" x14ac:dyDescent="0.25">
      <c r="J802" s="45"/>
      <c r="AA802" s="94"/>
      <c r="AB802" s="94"/>
      <c r="AM802" s="40"/>
      <c r="AR802" s="40"/>
    </row>
    <row r="803" spans="10:44" ht="15.75" customHeight="1" x14ac:dyDescent="0.25">
      <c r="J803" s="45"/>
      <c r="AA803" s="94"/>
      <c r="AB803" s="94"/>
      <c r="AM803" s="40"/>
      <c r="AR803" s="40"/>
    </row>
    <row r="804" spans="10:44" ht="15.75" customHeight="1" x14ac:dyDescent="0.25">
      <c r="J804" s="45"/>
      <c r="AA804" s="94"/>
      <c r="AB804" s="94"/>
      <c r="AM804" s="40"/>
      <c r="AR804" s="40"/>
    </row>
    <row r="805" spans="10:44" ht="15.75" customHeight="1" x14ac:dyDescent="0.25">
      <c r="J805" s="45"/>
      <c r="AA805" s="94"/>
      <c r="AB805" s="94"/>
      <c r="AM805" s="40"/>
      <c r="AR805" s="40"/>
    </row>
    <row r="806" spans="10:44" ht="15.75" customHeight="1" x14ac:dyDescent="0.25">
      <c r="J806" s="45"/>
      <c r="AA806" s="94"/>
      <c r="AB806" s="94"/>
      <c r="AM806" s="40"/>
      <c r="AR806" s="40"/>
    </row>
    <row r="807" spans="10:44" ht="15.75" customHeight="1" x14ac:dyDescent="0.25">
      <c r="J807" s="45"/>
      <c r="AA807" s="94"/>
      <c r="AB807" s="94"/>
      <c r="AM807" s="40"/>
      <c r="AR807" s="40"/>
    </row>
    <row r="808" spans="10:44" ht="15.75" customHeight="1" x14ac:dyDescent="0.25">
      <c r="J808" s="45"/>
      <c r="AA808" s="94"/>
      <c r="AB808" s="94"/>
      <c r="AM808" s="40"/>
      <c r="AR808" s="40"/>
    </row>
    <row r="809" spans="10:44" ht="15.75" customHeight="1" x14ac:dyDescent="0.25">
      <c r="J809" s="45"/>
      <c r="AA809" s="94"/>
      <c r="AB809" s="94"/>
      <c r="AM809" s="40"/>
      <c r="AR809" s="40"/>
    </row>
    <row r="810" spans="10:44" ht="15.75" customHeight="1" x14ac:dyDescent="0.25">
      <c r="J810" s="45"/>
      <c r="AA810" s="94"/>
      <c r="AB810" s="94"/>
      <c r="AM810" s="40"/>
      <c r="AR810" s="40"/>
    </row>
    <row r="811" spans="10:44" ht="15.75" customHeight="1" x14ac:dyDescent="0.25">
      <c r="J811" s="45"/>
      <c r="AA811" s="94"/>
      <c r="AB811" s="94"/>
      <c r="AM811" s="40"/>
      <c r="AR811" s="40"/>
    </row>
    <row r="812" spans="10:44" ht="15.75" customHeight="1" x14ac:dyDescent="0.25">
      <c r="J812" s="45"/>
      <c r="AA812" s="94"/>
      <c r="AB812" s="94"/>
      <c r="AM812" s="40"/>
      <c r="AR812" s="40"/>
    </row>
    <row r="813" spans="10:44" ht="15.75" customHeight="1" x14ac:dyDescent="0.25">
      <c r="J813" s="45"/>
      <c r="AA813" s="94"/>
      <c r="AB813" s="94"/>
      <c r="AM813" s="40"/>
      <c r="AR813" s="40"/>
    </row>
    <row r="814" spans="10:44" ht="15.75" customHeight="1" x14ac:dyDescent="0.25">
      <c r="J814" s="45"/>
      <c r="AA814" s="94"/>
      <c r="AB814" s="94"/>
      <c r="AM814" s="40"/>
      <c r="AR814" s="40"/>
    </row>
    <row r="815" spans="10:44" ht="15.75" customHeight="1" x14ac:dyDescent="0.25">
      <c r="J815" s="45"/>
      <c r="AA815" s="94"/>
      <c r="AB815" s="94"/>
      <c r="AM815" s="40"/>
      <c r="AR815" s="40"/>
    </row>
    <row r="816" spans="10:44" ht="15.75" customHeight="1" x14ac:dyDescent="0.25">
      <c r="J816" s="45"/>
      <c r="AA816" s="94"/>
      <c r="AB816" s="94"/>
      <c r="AM816" s="40"/>
      <c r="AR816" s="40"/>
    </row>
    <row r="817" spans="10:44" ht="15.75" customHeight="1" x14ac:dyDescent="0.25">
      <c r="J817" s="45"/>
      <c r="AA817" s="94"/>
      <c r="AB817" s="94"/>
      <c r="AM817" s="40"/>
      <c r="AR817" s="40"/>
    </row>
    <row r="818" spans="10:44" ht="15.75" customHeight="1" x14ac:dyDescent="0.25">
      <c r="J818" s="45"/>
      <c r="AA818" s="94"/>
      <c r="AB818" s="94"/>
      <c r="AM818" s="40"/>
      <c r="AR818" s="40"/>
    </row>
    <row r="819" spans="10:44" ht="15.75" customHeight="1" x14ac:dyDescent="0.25">
      <c r="J819" s="45"/>
      <c r="AA819" s="94"/>
      <c r="AB819" s="94"/>
      <c r="AM819" s="40"/>
      <c r="AR819" s="40"/>
    </row>
    <row r="820" spans="10:44" ht="15.75" customHeight="1" x14ac:dyDescent="0.25">
      <c r="J820" s="45"/>
      <c r="AA820" s="94"/>
      <c r="AB820" s="94"/>
      <c r="AM820" s="40"/>
      <c r="AR820" s="40"/>
    </row>
    <row r="821" spans="10:44" ht="15.75" customHeight="1" x14ac:dyDescent="0.25">
      <c r="J821" s="45"/>
      <c r="AA821" s="94"/>
      <c r="AB821" s="94"/>
      <c r="AM821" s="40"/>
      <c r="AR821" s="40"/>
    </row>
    <row r="822" spans="10:44" ht="15.75" customHeight="1" x14ac:dyDescent="0.25">
      <c r="J822" s="45"/>
      <c r="AA822" s="94"/>
      <c r="AB822" s="94"/>
      <c r="AM822" s="40"/>
      <c r="AR822" s="40"/>
    </row>
    <row r="823" spans="10:44" ht="15.75" customHeight="1" x14ac:dyDescent="0.25">
      <c r="J823" s="45"/>
      <c r="AA823" s="94"/>
      <c r="AB823" s="94"/>
      <c r="AM823" s="40"/>
      <c r="AR823" s="40"/>
    </row>
    <row r="824" spans="10:44" ht="15.75" customHeight="1" x14ac:dyDescent="0.25">
      <c r="J824" s="45"/>
      <c r="AA824" s="94"/>
      <c r="AB824" s="94"/>
      <c r="AM824" s="40"/>
      <c r="AR824" s="40"/>
    </row>
    <row r="825" spans="10:44" ht="15.75" customHeight="1" x14ac:dyDescent="0.25">
      <c r="J825" s="45"/>
      <c r="AA825" s="94"/>
      <c r="AB825" s="94"/>
      <c r="AM825" s="40"/>
      <c r="AR825" s="40"/>
    </row>
    <row r="826" spans="10:44" ht="15.75" customHeight="1" x14ac:dyDescent="0.25">
      <c r="J826" s="45"/>
      <c r="AA826" s="94"/>
      <c r="AB826" s="94"/>
      <c r="AM826" s="40"/>
      <c r="AR826" s="40"/>
    </row>
    <row r="827" spans="10:44" ht="15.75" customHeight="1" x14ac:dyDescent="0.25">
      <c r="J827" s="45"/>
      <c r="AA827" s="94"/>
      <c r="AB827" s="94"/>
      <c r="AM827" s="40"/>
      <c r="AR827" s="40"/>
    </row>
    <row r="828" spans="10:44" ht="15.75" customHeight="1" x14ac:dyDescent="0.25">
      <c r="J828" s="45"/>
      <c r="AA828" s="94"/>
      <c r="AB828" s="94"/>
      <c r="AM828" s="40"/>
      <c r="AR828" s="40"/>
    </row>
    <row r="829" spans="10:44" ht="15.75" customHeight="1" x14ac:dyDescent="0.25">
      <c r="J829" s="45"/>
      <c r="AA829" s="94"/>
      <c r="AB829" s="94"/>
      <c r="AM829" s="40"/>
      <c r="AR829" s="40"/>
    </row>
    <row r="830" spans="10:44" ht="15.75" customHeight="1" x14ac:dyDescent="0.25">
      <c r="J830" s="45"/>
      <c r="AA830" s="94"/>
      <c r="AB830" s="94"/>
      <c r="AM830" s="40"/>
      <c r="AR830" s="40"/>
    </row>
    <row r="831" spans="10:44" ht="15.75" customHeight="1" x14ac:dyDescent="0.25">
      <c r="J831" s="45"/>
      <c r="AA831" s="94"/>
      <c r="AB831" s="94"/>
      <c r="AM831" s="40"/>
      <c r="AR831" s="40"/>
    </row>
    <row r="832" spans="10:44" ht="15.75" customHeight="1" x14ac:dyDescent="0.25">
      <c r="J832" s="45"/>
      <c r="AA832" s="94"/>
      <c r="AB832" s="94"/>
      <c r="AM832" s="40"/>
      <c r="AR832" s="40"/>
    </row>
    <row r="833" spans="10:44" ht="15.75" customHeight="1" x14ac:dyDescent="0.25">
      <c r="J833" s="45"/>
      <c r="AA833" s="94"/>
      <c r="AB833" s="94"/>
      <c r="AM833" s="40"/>
      <c r="AR833" s="40"/>
    </row>
    <row r="834" spans="10:44" ht="15.75" customHeight="1" x14ac:dyDescent="0.25">
      <c r="J834" s="45"/>
      <c r="AA834" s="94"/>
      <c r="AB834" s="94"/>
      <c r="AM834" s="40"/>
      <c r="AR834" s="40"/>
    </row>
    <row r="835" spans="10:44" ht="15.75" customHeight="1" x14ac:dyDescent="0.25">
      <c r="J835" s="45"/>
      <c r="AA835" s="94"/>
      <c r="AB835" s="94"/>
      <c r="AM835" s="40"/>
      <c r="AR835" s="40"/>
    </row>
    <row r="836" spans="10:44" ht="15.75" customHeight="1" x14ac:dyDescent="0.25">
      <c r="J836" s="45"/>
      <c r="AA836" s="94"/>
      <c r="AB836" s="94"/>
      <c r="AM836" s="40"/>
      <c r="AR836" s="40"/>
    </row>
    <row r="837" spans="10:44" ht="15.75" customHeight="1" x14ac:dyDescent="0.25">
      <c r="J837" s="45"/>
      <c r="AA837" s="94"/>
      <c r="AB837" s="94"/>
      <c r="AM837" s="40"/>
      <c r="AR837" s="40"/>
    </row>
    <row r="838" spans="10:44" ht="15.75" customHeight="1" x14ac:dyDescent="0.25">
      <c r="J838" s="45"/>
      <c r="AA838" s="94"/>
      <c r="AB838" s="94"/>
      <c r="AM838" s="40"/>
      <c r="AR838" s="40"/>
    </row>
    <row r="839" spans="10:44" ht="15.75" customHeight="1" x14ac:dyDescent="0.25">
      <c r="J839" s="45"/>
      <c r="AA839" s="94"/>
      <c r="AB839" s="94"/>
      <c r="AM839" s="40"/>
      <c r="AR839" s="40"/>
    </row>
    <row r="840" spans="10:44" ht="15.75" customHeight="1" x14ac:dyDescent="0.25">
      <c r="J840" s="45"/>
      <c r="AA840" s="94"/>
      <c r="AB840" s="94"/>
      <c r="AM840" s="40"/>
      <c r="AR840" s="40"/>
    </row>
    <row r="841" spans="10:44" ht="15.75" customHeight="1" x14ac:dyDescent="0.25">
      <c r="J841" s="45"/>
      <c r="AA841" s="94"/>
      <c r="AB841" s="94"/>
      <c r="AM841" s="40"/>
      <c r="AR841" s="40"/>
    </row>
    <row r="842" spans="10:44" ht="15.75" customHeight="1" x14ac:dyDescent="0.25">
      <c r="J842" s="45"/>
      <c r="AA842" s="94"/>
      <c r="AB842" s="94"/>
      <c r="AM842" s="40"/>
      <c r="AR842" s="40"/>
    </row>
    <row r="843" spans="10:44" ht="15.75" customHeight="1" x14ac:dyDescent="0.25">
      <c r="J843" s="45"/>
      <c r="AA843" s="94"/>
      <c r="AB843" s="94"/>
      <c r="AM843" s="40"/>
      <c r="AR843" s="40"/>
    </row>
    <row r="844" spans="10:44" ht="15.75" customHeight="1" x14ac:dyDescent="0.25">
      <c r="J844" s="45"/>
      <c r="AA844" s="94"/>
      <c r="AB844" s="94"/>
      <c r="AM844" s="40"/>
      <c r="AR844" s="40"/>
    </row>
    <row r="845" spans="10:44" ht="15.75" customHeight="1" x14ac:dyDescent="0.25">
      <c r="J845" s="45"/>
      <c r="AA845" s="94"/>
      <c r="AB845" s="94"/>
      <c r="AM845" s="40"/>
      <c r="AR845" s="40"/>
    </row>
    <row r="846" spans="10:44" ht="15.75" customHeight="1" x14ac:dyDescent="0.25">
      <c r="J846" s="45"/>
      <c r="AA846" s="94"/>
      <c r="AB846" s="94"/>
      <c r="AM846" s="40"/>
      <c r="AR846" s="40"/>
    </row>
    <row r="847" spans="10:44" ht="15.75" customHeight="1" x14ac:dyDescent="0.25">
      <c r="J847" s="45"/>
      <c r="AA847" s="94"/>
      <c r="AB847" s="94"/>
      <c r="AM847" s="40"/>
      <c r="AR847" s="40"/>
    </row>
    <row r="848" spans="10:44" ht="15.75" customHeight="1" x14ac:dyDescent="0.25">
      <c r="J848" s="45"/>
      <c r="AA848" s="94"/>
      <c r="AB848" s="94"/>
      <c r="AM848" s="40"/>
      <c r="AR848" s="40"/>
    </row>
    <row r="849" spans="10:44" ht="15.75" customHeight="1" x14ac:dyDescent="0.25">
      <c r="J849" s="45"/>
      <c r="AA849" s="94"/>
      <c r="AB849" s="94"/>
      <c r="AM849" s="40"/>
      <c r="AR849" s="40"/>
    </row>
    <row r="850" spans="10:44" ht="15.75" customHeight="1" x14ac:dyDescent="0.25">
      <c r="J850" s="45"/>
      <c r="AA850" s="94"/>
      <c r="AB850" s="94"/>
      <c r="AM850" s="40"/>
      <c r="AR850" s="40"/>
    </row>
    <row r="851" spans="10:44" ht="15.75" customHeight="1" x14ac:dyDescent="0.25">
      <c r="J851" s="45"/>
      <c r="AA851" s="94"/>
      <c r="AB851" s="94"/>
      <c r="AM851" s="40"/>
      <c r="AR851" s="40"/>
    </row>
    <row r="852" spans="10:44" ht="15.75" customHeight="1" x14ac:dyDescent="0.25">
      <c r="J852" s="45"/>
      <c r="AA852" s="94"/>
      <c r="AB852" s="94"/>
      <c r="AM852" s="40"/>
      <c r="AR852" s="40"/>
    </row>
    <row r="853" spans="10:44" ht="15.75" customHeight="1" x14ac:dyDescent="0.25">
      <c r="J853" s="45"/>
      <c r="AA853" s="94"/>
      <c r="AB853" s="94"/>
      <c r="AM853" s="40"/>
      <c r="AR853" s="40"/>
    </row>
    <row r="854" spans="10:44" ht="15.75" customHeight="1" x14ac:dyDescent="0.25">
      <c r="J854" s="45"/>
      <c r="AA854" s="94"/>
      <c r="AB854" s="94"/>
      <c r="AM854" s="40"/>
      <c r="AR854" s="40"/>
    </row>
    <row r="855" spans="10:44" ht="15.75" customHeight="1" x14ac:dyDescent="0.25">
      <c r="J855" s="45"/>
      <c r="AA855" s="94"/>
      <c r="AB855" s="94"/>
      <c r="AM855" s="40"/>
      <c r="AR855" s="40"/>
    </row>
    <row r="856" spans="10:44" ht="15.75" customHeight="1" x14ac:dyDescent="0.25">
      <c r="J856" s="45"/>
      <c r="AA856" s="94"/>
      <c r="AB856" s="94"/>
      <c r="AM856" s="40"/>
      <c r="AR856" s="40"/>
    </row>
    <row r="857" spans="10:44" ht="15.75" customHeight="1" x14ac:dyDescent="0.25">
      <c r="J857" s="45"/>
      <c r="AA857" s="94"/>
      <c r="AB857" s="94"/>
      <c r="AM857" s="40"/>
      <c r="AR857" s="40"/>
    </row>
    <row r="858" spans="10:44" ht="15.75" customHeight="1" x14ac:dyDescent="0.25">
      <c r="J858" s="45"/>
      <c r="AA858" s="94"/>
      <c r="AB858" s="94"/>
      <c r="AM858" s="40"/>
      <c r="AR858" s="40"/>
    </row>
    <row r="859" spans="10:44" ht="15.75" customHeight="1" x14ac:dyDescent="0.25">
      <c r="J859" s="45"/>
      <c r="AA859" s="94"/>
      <c r="AB859" s="94"/>
      <c r="AM859" s="40"/>
      <c r="AR859" s="40"/>
    </row>
    <row r="860" spans="10:44" ht="15.75" customHeight="1" x14ac:dyDescent="0.25">
      <c r="J860" s="45"/>
      <c r="AA860" s="94"/>
      <c r="AB860" s="94"/>
      <c r="AM860" s="40"/>
      <c r="AR860" s="40"/>
    </row>
    <row r="861" spans="10:44" ht="15.75" customHeight="1" x14ac:dyDescent="0.25">
      <c r="J861" s="45"/>
      <c r="AA861" s="94"/>
      <c r="AB861" s="94"/>
      <c r="AM861" s="40"/>
      <c r="AR861" s="40"/>
    </row>
    <row r="862" spans="10:44" ht="15.75" customHeight="1" x14ac:dyDescent="0.25">
      <c r="J862" s="45"/>
      <c r="AA862" s="94"/>
      <c r="AB862" s="94"/>
      <c r="AM862" s="40"/>
      <c r="AR862" s="40"/>
    </row>
    <row r="863" spans="10:44" ht="15.75" customHeight="1" x14ac:dyDescent="0.25">
      <c r="J863" s="45"/>
      <c r="AA863" s="94"/>
      <c r="AB863" s="94"/>
      <c r="AM863" s="40"/>
      <c r="AR863" s="40"/>
    </row>
    <row r="864" spans="10:44" ht="15.75" customHeight="1" x14ac:dyDescent="0.25">
      <c r="J864" s="45"/>
      <c r="AA864" s="94"/>
      <c r="AB864" s="94"/>
      <c r="AM864" s="40"/>
      <c r="AR864" s="40"/>
    </row>
    <row r="865" spans="10:44" ht="15.75" customHeight="1" x14ac:dyDescent="0.25">
      <c r="J865" s="45"/>
      <c r="AA865" s="94"/>
      <c r="AB865" s="94"/>
      <c r="AM865" s="40"/>
      <c r="AR865" s="40"/>
    </row>
    <row r="866" spans="10:44" ht="15.75" customHeight="1" x14ac:dyDescent="0.25">
      <c r="J866" s="45"/>
      <c r="AA866" s="94"/>
      <c r="AB866" s="94"/>
      <c r="AM866" s="40"/>
      <c r="AR866" s="40"/>
    </row>
    <row r="867" spans="10:44" ht="15.75" customHeight="1" x14ac:dyDescent="0.25">
      <c r="J867" s="45"/>
      <c r="AA867" s="94"/>
      <c r="AB867" s="94"/>
      <c r="AM867" s="40"/>
      <c r="AR867" s="40"/>
    </row>
    <row r="868" spans="10:44" ht="15.75" customHeight="1" x14ac:dyDescent="0.25">
      <c r="J868" s="45"/>
      <c r="AA868" s="94"/>
      <c r="AB868" s="94"/>
      <c r="AM868" s="40"/>
      <c r="AR868" s="40"/>
    </row>
    <row r="869" spans="10:44" ht="15.75" customHeight="1" x14ac:dyDescent="0.25">
      <c r="J869" s="45"/>
      <c r="AA869" s="94"/>
      <c r="AB869" s="94"/>
      <c r="AM869" s="40"/>
      <c r="AR869" s="40"/>
    </row>
    <row r="870" spans="10:44" ht="15.75" customHeight="1" x14ac:dyDescent="0.25">
      <c r="J870" s="45"/>
      <c r="AA870" s="94"/>
      <c r="AB870" s="94"/>
      <c r="AM870" s="40"/>
      <c r="AR870" s="40"/>
    </row>
    <row r="871" spans="10:44" ht="15.75" customHeight="1" x14ac:dyDescent="0.25">
      <c r="J871" s="45"/>
      <c r="AA871" s="94"/>
      <c r="AB871" s="94"/>
      <c r="AM871" s="40"/>
      <c r="AR871" s="40"/>
    </row>
    <row r="872" spans="10:44" ht="15.75" customHeight="1" x14ac:dyDescent="0.25">
      <c r="J872" s="45"/>
      <c r="AA872" s="94"/>
      <c r="AB872" s="94"/>
      <c r="AM872" s="40"/>
      <c r="AR872" s="40"/>
    </row>
    <row r="873" spans="10:44" ht="15.75" customHeight="1" x14ac:dyDescent="0.25">
      <c r="J873" s="45"/>
      <c r="AA873" s="94"/>
      <c r="AB873" s="94"/>
      <c r="AM873" s="40"/>
      <c r="AR873" s="40"/>
    </row>
    <row r="874" spans="10:44" ht="15.75" customHeight="1" x14ac:dyDescent="0.25">
      <c r="J874" s="45"/>
      <c r="AA874" s="94"/>
      <c r="AB874" s="94"/>
      <c r="AM874" s="40"/>
      <c r="AR874" s="40"/>
    </row>
    <row r="875" spans="10:44" ht="15.75" customHeight="1" x14ac:dyDescent="0.25">
      <c r="J875" s="45"/>
      <c r="AA875" s="94"/>
      <c r="AB875" s="94"/>
      <c r="AM875" s="40"/>
      <c r="AR875" s="40"/>
    </row>
    <row r="876" spans="10:44" ht="15.75" customHeight="1" x14ac:dyDescent="0.25">
      <c r="J876" s="45"/>
      <c r="AA876" s="94"/>
      <c r="AB876" s="94"/>
      <c r="AM876" s="40"/>
      <c r="AR876" s="40"/>
    </row>
    <row r="877" spans="10:44" ht="15.75" customHeight="1" x14ac:dyDescent="0.25">
      <c r="J877" s="45"/>
      <c r="AA877" s="94"/>
      <c r="AB877" s="94"/>
      <c r="AM877" s="40"/>
      <c r="AR877" s="40"/>
    </row>
    <row r="878" spans="10:44" ht="15.75" customHeight="1" x14ac:dyDescent="0.25">
      <c r="J878" s="45"/>
      <c r="AA878" s="94"/>
      <c r="AB878" s="94"/>
      <c r="AM878" s="40"/>
      <c r="AR878" s="40"/>
    </row>
    <row r="879" spans="10:44" ht="15.75" customHeight="1" x14ac:dyDescent="0.25">
      <c r="J879" s="45"/>
      <c r="AA879" s="94"/>
      <c r="AB879" s="94"/>
      <c r="AM879" s="40"/>
      <c r="AR879" s="40"/>
    </row>
    <row r="880" spans="10:44" ht="15.75" customHeight="1" x14ac:dyDescent="0.25">
      <c r="J880" s="45"/>
      <c r="AA880" s="94"/>
      <c r="AB880" s="94"/>
      <c r="AM880" s="40"/>
      <c r="AR880" s="40"/>
    </row>
    <row r="881" spans="10:44" ht="15.75" customHeight="1" x14ac:dyDescent="0.25">
      <c r="J881" s="45"/>
      <c r="AA881" s="94"/>
      <c r="AB881" s="94"/>
      <c r="AM881" s="40"/>
      <c r="AR881" s="40"/>
    </row>
    <row r="882" spans="10:44" ht="15.75" customHeight="1" x14ac:dyDescent="0.25">
      <c r="J882" s="45"/>
      <c r="AA882" s="94"/>
      <c r="AB882" s="94"/>
      <c r="AM882" s="40"/>
      <c r="AR882" s="40"/>
    </row>
    <row r="883" spans="10:44" ht="15.75" customHeight="1" x14ac:dyDescent="0.25">
      <c r="J883" s="45"/>
      <c r="AA883" s="94"/>
      <c r="AB883" s="94"/>
      <c r="AM883" s="40"/>
      <c r="AR883" s="40"/>
    </row>
    <row r="884" spans="10:44" ht="15.75" customHeight="1" x14ac:dyDescent="0.25">
      <c r="J884" s="45"/>
      <c r="AA884" s="94"/>
      <c r="AB884" s="94"/>
      <c r="AM884" s="40"/>
      <c r="AR884" s="40"/>
    </row>
    <row r="885" spans="10:44" ht="15.75" customHeight="1" x14ac:dyDescent="0.25">
      <c r="J885" s="45"/>
      <c r="AA885" s="94"/>
      <c r="AB885" s="94"/>
      <c r="AM885" s="40"/>
      <c r="AR885" s="40"/>
    </row>
    <row r="886" spans="10:44" ht="15.75" customHeight="1" x14ac:dyDescent="0.25">
      <c r="J886" s="45"/>
      <c r="AA886" s="94"/>
      <c r="AB886" s="94"/>
      <c r="AM886" s="40"/>
      <c r="AR886" s="40"/>
    </row>
    <row r="887" spans="10:44" ht="15.75" customHeight="1" x14ac:dyDescent="0.25">
      <c r="J887" s="45"/>
      <c r="AA887" s="94"/>
      <c r="AB887" s="94"/>
      <c r="AM887" s="40"/>
      <c r="AR887" s="40"/>
    </row>
    <row r="888" spans="10:44" ht="15.75" customHeight="1" x14ac:dyDescent="0.25">
      <c r="J888" s="45"/>
      <c r="AA888" s="94"/>
      <c r="AB888" s="94"/>
      <c r="AM888" s="40"/>
      <c r="AR888" s="40"/>
    </row>
    <row r="889" spans="10:44" ht="15.75" customHeight="1" x14ac:dyDescent="0.25">
      <c r="J889" s="45"/>
      <c r="AA889" s="94"/>
      <c r="AB889" s="94"/>
      <c r="AM889" s="40"/>
      <c r="AR889" s="40"/>
    </row>
    <row r="890" spans="10:44" ht="15.75" customHeight="1" x14ac:dyDescent="0.25">
      <c r="J890" s="45"/>
      <c r="AA890" s="94"/>
      <c r="AB890" s="94"/>
      <c r="AM890" s="40"/>
      <c r="AR890" s="40"/>
    </row>
    <row r="891" spans="10:44" ht="15.75" customHeight="1" x14ac:dyDescent="0.25">
      <c r="J891" s="45"/>
      <c r="AA891" s="94"/>
      <c r="AB891" s="94"/>
      <c r="AM891" s="40"/>
      <c r="AR891" s="40"/>
    </row>
    <row r="892" spans="10:44" ht="15.75" customHeight="1" x14ac:dyDescent="0.25">
      <c r="J892" s="45"/>
      <c r="AA892" s="94"/>
      <c r="AB892" s="94"/>
      <c r="AM892" s="40"/>
      <c r="AR892" s="40"/>
    </row>
    <row r="893" spans="10:44" ht="15.75" customHeight="1" x14ac:dyDescent="0.25">
      <c r="J893" s="45"/>
      <c r="AA893" s="94"/>
      <c r="AB893" s="94"/>
      <c r="AM893" s="40"/>
      <c r="AR893" s="40"/>
    </row>
    <row r="894" spans="10:44" ht="15.75" customHeight="1" x14ac:dyDescent="0.25">
      <c r="J894" s="45"/>
      <c r="AA894" s="94"/>
      <c r="AB894" s="94"/>
      <c r="AM894" s="40"/>
      <c r="AR894" s="40"/>
    </row>
    <row r="895" spans="10:44" ht="15.75" customHeight="1" x14ac:dyDescent="0.25">
      <c r="J895" s="45"/>
      <c r="AA895" s="94"/>
      <c r="AB895" s="94"/>
      <c r="AM895" s="40"/>
      <c r="AR895" s="40"/>
    </row>
    <row r="896" spans="10:44" ht="15.75" customHeight="1" x14ac:dyDescent="0.25">
      <c r="J896" s="45"/>
      <c r="AA896" s="94"/>
      <c r="AB896" s="94"/>
      <c r="AM896" s="40"/>
      <c r="AR896" s="40"/>
    </row>
    <row r="897" spans="10:44" ht="15.75" customHeight="1" x14ac:dyDescent="0.25">
      <c r="J897" s="45"/>
      <c r="AA897" s="94"/>
      <c r="AB897" s="94"/>
      <c r="AM897" s="40"/>
      <c r="AR897" s="40"/>
    </row>
    <row r="898" spans="10:44" ht="15.75" customHeight="1" x14ac:dyDescent="0.25">
      <c r="J898" s="45"/>
      <c r="AA898" s="94"/>
      <c r="AB898" s="94"/>
      <c r="AM898" s="40"/>
      <c r="AR898" s="40"/>
    </row>
    <row r="899" spans="10:44" ht="15.75" customHeight="1" x14ac:dyDescent="0.25">
      <c r="J899" s="45"/>
      <c r="AA899" s="94"/>
      <c r="AB899" s="94"/>
      <c r="AM899" s="40"/>
      <c r="AR899" s="40"/>
    </row>
    <row r="900" spans="10:44" ht="15.75" customHeight="1" x14ac:dyDescent="0.25">
      <c r="J900" s="45"/>
      <c r="AA900" s="94"/>
      <c r="AB900" s="94"/>
      <c r="AM900" s="40"/>
      <c r="AR900" s="40"/>
    </row>
    <row r="901" spans="10:44" ht="15.75" customHeight="1" x14ac:dyDescent="0.25">
      <c r="J901" s="45"/>
      <c r="AA901" s="94"/>
      <c r="AB901" s="94"/>
      <c r="AM901" s="40"/>
      <c r="AR901" s="40"/>
    </row>
    <row r="902" spans="10:44" ht="15.75" customHeight="1" x14ac:dyDescent="0.25">
      <c r="J902" s="45"/>
      <c r="AA902" s="94"/>
      <c r="AB902" s="94"/>
      <c r="AM902" s="40"/>
      <c r="AR902" s="40"/>
    </row>
    <row r="903" spans="10:44" ht="15.75" customHeight="1" x14ac:dyDescent="0.25">
      <c r="J903" s="45"/>
      <c r="AA903" s="94"/>
      <c r="AB903" s="94"/>
      <c r="AM903" s="40"/>
      <c r="AR903" s="40"/>
    </row>
    <row r="904" spans="10:44" ht="15.75" customHeight="1" x14ac:dyDescent="0.25">
      <c r="J904" s="45"/>
      <c r="AA904" s="94"/>
      <c r="AB904" s="94"/>
      <c r="AM904" s="40"/>
      <c r="AR904" s="40"/>
    </row>
    <row r="905" spans="10:44" ht="15.75" customHeight="1" x14ac:dyDescent="0.25">
      <c r="J905" s="45"/>
      <c r="AA905" s="94"/>
      <c r="AB905" s="94"/>
      <c r="AM905" s="40"/>
      <c r="AR905" s="40"/>
    </row>
    <row r="906" spans="10:44" ht="15.75" customHeight="1" x14ac:dyDescent="0.25">
      <c r="J906" s="45"/>
      <c r="AA906" s="94"/>
      <c r="AB906" s="94"/>
      <c r="AM906" s="40"/>
      <c r="AR906" s="40"/>
    </row>
    <row r="907" spans="10:44" ht="15.75" customHeight="1" x14ac:dyDescent="0.25">
      <c r="J907" s="45"/>
      <c r="AA907" s="94"/>
      <c r="AB907" s="94"/>
      <c r="AM907" s="40"/>
      <c r="AR907" s="40"/>
    </row>
    <row r="908" spans="10:44" ht="15.75" customHeight="1" x14ac:dyDescent="0.25">
      <c r="J908" s="45"/>
      <c r="AA908" s="94"/>
      <c r="AB908" s="94"/>
      <c r="AM908" s="40"/>
      <c r="AR908" s="40"/>
    </row>
    <row r="909" spans="10:44" ht="15.75" customHeight="1" x14ac:dyDescent="0.25">
      <c r="J909" s="45"/>
      <c r="AA909" s="94"/>
      <c r="AB909" s="94"/>
      <c r="AM909" s="40"/>
      <c r="AR909" s="40"/>
    </row>
    <row r="910" spans="10:44" ht="15.75" customHeight="1" x14ac:dyDescent="0.25">
      <c r="J910" s="45"/>
      <c r="AA910" s="94"/>
      <c r="AB910" s="94"/>
      <c r="AM910" s="40"/>
      <c r="AR910" s="40"/>
    </row>
    <row r="911" spans="10:44" ht="15.75" customHeight="1" x14ac:dyDescent="0.25">
      <c r="J911" s="45"/>
      <c r="AA911" s="94"/>
      <c r="AB911" s="94"/>
      <c r="AM911" s="40"/>
      <c r="AR911" s="40"/>
    </row>
    <row r="912" spans="10:44" ht="15.75" customHeight="1" x14ac:dyDescent="0.25">
      <c r="J912" s="45"/>
      <c r="AA912" s="94"/>
      <c r="AB912" s="94"/>
      <c r="AM912" s="40"/>
      <c r="AR912" s="40"/>
    </row>
    <row r="913" spans="10:44" ht="15.75" customHeight="1" x14ac:dyDescent="0.25">
      <c r="J913" s="45"/>
      <c r="AA913" s="94"/>
      <c r="AB913" s="94"/>
      <c r="AM913" s="40"/>
      <c r="AR913" s="40"/>
    </row>
    <row r="914" spans="10:44" ht="15.75" customHeight="1" x14ac:dyDescent="0.25">
      <c r="J914" s="45"/>
      <c r="AA914" s="94"/>
      <c r="AB914" s="94"/>
      <c r="AM914" s="40"/>
      <c r="AR914" s="40"/>
    </row>
    <row r="915" spans="10:44" ht="15.75" customHeight="1" x14ac:dyDescent="0.25">
      <c r="J915" s="45"/>
      <c r="AA915" s="94"/>
      <c r="AB915" s="94"/>
      <c r="AM915" s="40"/>
      <c r="AR915" s="40"/>
    </row>
    <row r="916" spans="10:44" ht="15.75" customHeight="1" x14ac:dyDescent="0.25">
      <c r="J916" s="45"/>
      <c r="AA916" s="94"/>
      <c r="AB916" s="94"/>
      <c r="AM916" s="40"/>
      <c r="AR916" s="40"/>
    </row>
    <row r="917" spans="10:44" ht="15.75" customHeight="1" x14ac:dyDescent="0.25">
      <c r="J917" s="45"/>
      <c r="AA917" s="94"/>
      <c r="AB917" s="94"/>
      <c r="AM917" s="40"/>
      <c r="AR917" s="40"/>
    </row>
    <row r="918" spans="10:44" ht="15.75" customHeight="1" x14ac:dyDescent="0.25">
      <c r="J918" s="45"/>
      <c r="AA918" s="94"/>
      <c r="AB918" s="94"/>
      <c r="AM918" s="40"/>
      <c r="AR918" s="40"/>
    </row>
    <row r="919" spans="10:44" ht="15.75" customHeight="1" x14ac:dyDescent="0.25">
      <c r="J919" s="45"/>
      <c r="AA919" s="94"/>
      <c r="AB919" s="94"/>
      <c r="AM919" s="40"/>
      <c r="AR919" s="40"/>
    </row>
    <row r="920" spans="10:44" ht="15.75" customHeight="1" x14ac:dyDescent="0.25">
      <c r="J920" s="45"/>
      <c r="AA920" s="94"/>
      <c r="AB920" s="94"/>
      <c r="AM920" s="40"/>
      <c r="AR920" s="40"/>
    </row>
    <row r="921" spans="10:44" ht="15.75" customHeight="1" x14ac:dyDescent="0.25">
      <c r="J921" s="45"/>
      <c r="AA921" s="94"/>
      <c r="AB921" s="94"/>
      <c r="AM921" s="40"/>
      <c r="AR921" s="40"/>
    </row>
    <row r="922" spans="10:44" ht="15.75" customHeight="1" x14ac:dyDescent="0.25">
      <c r="J922" s="45"/>
      <c r="AA922" s="94"/>
      <c r="AB922" s="94"/>
      <c r="AM922" s="40"/>
      <c r="AR922" s="40"/>
    </row>
    <row r="923" spans="10:44" ht="15.75" customHeight="1" x14ac:dyDescent="0.25">
      <c r="J923" s="45"/>
      <c r="AA923" s="94"/>
      <c r="AB923" s="94"/>
      <c r="AM923" s="40"/>
      <c r="AR923" s="40"/>
    </row>
    <row r="924" spans="10:44" ht="15.75" customHeight="1" x14ac:dyDescent="0.25">
      <c r="J924" s="45"/>
      <c r="AA924" s="94"/>
      <c r="AB924" s="94"/>
      <c r="AM924" s="40"/>
      <c r="AR924" s="40"/>
    </row>
    <row r="925" spans="10:44" ht="15.75" customHeight="1" x14ac:dyDescent="0.25">
      <c r="J925" s="45"/>
      <c r="AA925" s="94"/>
      <c r="AB925" s="94"/>
      <c r="AM925" s="40"/>
      <c r="AR925" s="40"/>
    </row>
    <row r="926" spans="10:44" ht="15.75" customHeight="1" x14ac:dyDescent="0.25">
      <c r="J926" s="45"/>
      <c r="AA926" s="94"/>
      <c r="AB926" s="94"/>
      <c r="AM926" s="40"/>
      <c r="AR926" s="40"/>
    </row>
    <row r="927" spans="10:44" ht="15.75" customHeight="1" x14ac:dyDescent="0.25">
      <c r="J927" s="45"/>
      <c r="AA927" s="94"/>
      <c r="AB927" s="94"/>
      <c r="AM927" s="40"/>
      <c r="AR927" s="40"/>
    </row>
    <row r="928" spans="10:44" ht="15.75" customHeight="1" x14ac:dyDescent="0.25">
      <c r="J928" s="45"/>
      <c r="AA928" s="94"/>
      <c r="AB928" s="94"/>
      <c r="AM928" s="40"/>
      <c r="AR928" s="40"/>
    </row>
    <row r="929" spans="10:44" ht="15.75" customHeight="1" x14ac:dyDescent="0.25">
      <c r="J929" s="45"/>
      <c r="AA929" s="94"/>
      <c r="AB929" s="94"/>
      <c r="AM929" s="40"/>
      <c r="AR929" s="40"/>
    </row>
    <row r="930" spans="10:44" ht="15.75" customHeight="1" x14ac:dyDescent="0.25">
      <c r="J930" s="45"/>
      <c r="AA930" s="94"/>
      <c r="AB930" s="94"/>
      <c r="AM930" s="40"/>
      <c r="AR930" s="40"/>
    </row>
    <row r="931" spans="10:44" ht="15.75" customHeight="1" x14ac:dyDescent="0.25">
      <c r="J931" s="45"/>
      <c r="AA931" s="94"/>
      <c r="AB931" s="94"/>
      <c r="AM931" s="40"/>
      <c r="AR931" s="40"/>
    </row>
    <row r="932" spans="10:44" ht="15.75" customHeight="1" x14ac:dyDescent="0.25">
      <c r="J932" s="45"/>
      <c r="AA932" s="94"/>
      <c r="AB932" s="94"/>
      <c r="AM932" s="40"/>
      <c r="AR932" s="40"/>
    </row>
    <row r="933" spans="10:44" ht="15.75" customHeight="1" x14ac:dyDescent="0.25">
      <c r="J933" s="45"/>
      <c r="AA933" s="94"/>
      <c r="AB933" s="94"/>
      <c r="AM933" s="40"/>
      <c r="AR933" s="40"/>
    </row>
    <row r="934" spans="10:44" ht="15.75" customHeight="1" x14ac:dyDescent="0.25">
      <c r="J934" s="45"/>
      <c r="AA934" s="94"/>
      <c r="AB934" s="94"/>
      <c r="AM934" s="40"/>
      <c r="AR934" s="40"/>
    </row>
    <row r="935" spans="10:44" ht="15.75" customHeight="1" x14ac:dyDescent="0.25">
      <c r="J935" s="45"/>
      <c r="AA935" s="94"/>
      <c r="AB935" s="94"/>
      <c r="AM935" s="40"/>
      <c r="AR935" s="40"/>
    </row>
    <row r="936" spans="10:44" ht="15.75" customHeight="1" x14ac:dyDescent="0.25">
      <c r="J936" s="45"/>
      <c r="AA936" s="94"/>
      <c r="AB936" s="94"/>
      <c r="AM936" s="40"/>
      <c r="AR936" s="40"/>
    </row>
    <row r="937" spans="10:44" ht="15.75" customHeight="1" x14ac:dyDescent="0.25">
      <c r="J937" s="45"/>
      <c r="AA937" s="94"/>
      <c r="AB937" s="94"/>
      <c r="AM937" s="40"/>
      <c r="AR937" s="40"/>
    </row>
    <row r="938" spans="10:44" ht="15.75" customHeight="1" x14ac:dyDescent="0.25">
      <c r="J938" s="45"/>
      <c r="AA938" s="94"/>
      <c r="AB938" s="94"/>
      <c r="AM938" s="40"/>
      <c r="AR938" s="40"/>
    </row>
    <row r="939" spans="10:44" ht="15.75" customHeight="1" x14ac:dyDescent="0.25">
      <c r="J939" s="45"/>
      <c r="AA939" s="94"/>
      <c r="AB939" s="94"/>
      <c r="AM939" s="40"/>
      <c r="AR939" s="40"/>
    </row>
    <row r="940" spans="10:44" ht="15.75" customHeight="1" x14ac:dyDescent="0.25">
      <c r="J940" s="45"/>
      <c r="AA940" s="94"/>
      <c r="AB940" s="94"/>
      <c r="AM940" s="40"/>
      <c r="AR940" s="40"/>
    </row>
    <row r="941" spans="10:44" ht="15.75" customHeight="1" x14ac:dyDescent="0.25">
      <c r="J941" s="45"/>
      <c r="AA941" s="94"/>
      <c r="AB941" s="94"/>
      <c r="AM941" s="40"/>
      <c r="AR941" s="40"/>
    </row>
    <row r="942" spans="10:44" ht="15.75" customHeight="1" x14ac:dyDescent="0.25">
      <c r="J942" s="45"/>
      <c r="AA942" s="94"/>
      <c r="AB942" s="94"/>
      <c r="AM942" s="40"/>
      <c r="AR942" s="40"/>
    </row>
    <row r="943" spans="10:44" ht="15.75" customHeight="1" x14ac:dyDescent="0.25">
      <c r="J943" s="45"/>
      <c r="AA943" s="94"/>
      <c r="AB943" s="94"/>
      <c r="AM943" s="40"/>
      <c r="AR943" s="40"/>
    </row>
    <row r="944" spans="10:44" ht="15.75" customHeight="1" x14ac:dyDescent="0.25">
      <c r="J944" s="45"/>
      <c r="AA944" s="94"/>
      <c r="AB944" s="94"/>
      <c r="AM944" s="40"/>
      <c r="AR944" s="40"/>
    </row>
    <row r="945" spans="10:44" ht="15.75" customHeight="1" x14ac:dyDescent="0.25">
      <c r="J945" s="45"/>
      <c r="AA945" s="94"/>
      <c r="AB945" s="94"/>
      <c r="AM945" s="40"/>
      <c r="AR945" s="40"/>
    </row>
    <row r="946" spans="10:44" ht="15.75" customHeight="1" x14ac:dyDescent="0.25">
      <c r="J946" s="45"/>
      <c r="AA946" s="94"/>
      <c r="AB946" s="94"/>
      <c r="AM946" s="40"/>
      <c r="AR946" s="40"/>
    </row>
    <row r="947" spans="10:44" ht="15.75" customHeight="1" x14ac:dyDescent="0.25">
      <c r="J947" s="45"/>
      <c r="AA947" s="94"/>
      <c r="AB947" s="94"/>
      <c r="AM947" s="40"/>
      <c r="AR947" s="40"/>
    </row>
    <row r="948" spans="10:44" ht="15.75" customHeight="1" x14ac:dyDescent="0.25">
      <c r="J948" s="45"/>
      <c r="AA948" s="94"/>
      <c r="AB948" s="94"/>
      <c r="AM948" s="40"/>
      <c r="AR948" s="40"/>
    </row>
    <row r="949" spans="10:44" ht="15.75" customHeight="1" x14ac:dyDescent="0.25">
      <c r="J949" s="45"/>
      <c r="AA949" s="94"/>
      <c r="AB949" s="94"/>
      <c r="AM949" s="40"/>
      <c r="AR949" s="40"/>
    </row>
    <row r="950" spans="10:44" ht="15.75" customHeight="1" x14ac:dyDescent="0.25">
      <c r="J950" s="45"/>
      <c r="AA950" s="94"/>
      <c r="AB950" s="94"/>
      <c r="AM950" s="40"/>
      <c r="AR950" s="40"/>
    </row>
    <row r="951" spans="10:44" ht="15.75" customHeight="1" x14ac:dyDescent="0.25">
      <c r="J951" s="45"/>
      <c r="AA951" s="94"/>
      <c r="AB951" s="94"/>
      <c r="AM951" s="40"/>
      <c r="AR951" s="40"/>
    </row>
    <row r="952" spans="10:44" ht="15.75" customHeight="1" x14ac:dyDescent="0.25">
      <c r="J952" s="45"/>
      <c r="AA952" s="94"/>
      <c r="AB952" s="94"/>
      <c r="AM952" s="40"/>
      <c r="AR952" s="40"/>
    </row>
    <row r="953" spans="10:44" ht="15.75" customHeight="1" x14ac:dyDescent="0.25">
      <c r="J953" s="45"/>
      <c r="AA953" s="94"/>
      <c r="AB953" s="94"/>
      <c r="AM953" s="40"/>
      <c r="AR953" s="40"/>
    </row>
    <row r="954" spans="10:44" ht="15.75" customHeight="1" x14ac:dyDescent="0.25">
      <c r="J954" s="45"/>
      <c r="AA954" s="94"/>
      <c r="AB954" s="94"/>
      <c r="AM954" s="40"/>
      <c r="AR954" s="40"/>
    </row>
    <row r="955" spans="10:44" ht="15.75" customHeight="1" x14ac:dyDescent="0.25">
      <c r="J955" s="45"/>
      <c r="AA955" s="94"/>
      <c r="AB955" s="94"/>
      <c r="AM955" s="40"/>
      <c r="AR955" s="40"/>
    </row>
    <row r="956" spans="10:44" ht="15.75" customHeight="1" x14ac:dyDescent="0.25">
      <c r="J956" s="45"/>
      <c r="AA956" s="94"/>
      <c r="AB956" s="94"/>
      <c r="AM956" s="40"/>
      <c r="AR956" s="40"/>
    </row>
    <row r="957" spans="10:44" ht="15.75" customHeight="1" x14ac:dyDescent="0.25">
      <c r="J957" s="45"/>
      <c r="AA957" s="94"/>
      <c r="AB957" s="94"/>
      <c r="AM957" s="40"/>
      <c r="AR957" s="40"/>
    </row>
    <row r="958" spans="10:44" ht="15.75" customHeight="1" x14ac:dyDescent="0.25">
      <c r="J958" s="45"/>
      <c r="AA958" s="94"/>
      <c r="AB958" s="94"/>
      <c r="AM958" s="40"/>
      <c r="AR958" s="40"/>
    </row>
    <row r="959" spans="10:44" ht="15.75" customHeight="1" x14ac:dyDescent="0.25">
      <c r="J959" s="45"/>
      <c r="AA959" s="94"/>
      <c r="AB959" s="94"/>
      <c r="AM959" s="40"/>
      <c r="AR959" s="40"/>
    </row>
    <row r="960" spans="10:44" ht="15.75" customHeight="1" x14ac:dyDescent="0.25">
      <c r="J960" s="45"/>
      <c r="AA960" s="94"/>
      <c r="AB960" s="94"/>
      <c r="AM960" s="40"/>
      <c r="AR960" s="40"/>
    </row>
    <row r="961" spans="10:44" ht="15.75" customHeight="1" x14ac:dyDescent="0.25">
      <c r="J961" s="45"/>
      <c r="AA961" s="94"/>
      <c r="AB961" s="94"/>
      <c r="AM961" s="40"/>
      <c r="AR961" s="40"/>
    </row>
    <row r="962" spans="10:44" ht="15.75" customHeight="1" x14ac:dyDescent="0.25">
      <c r="J962" s="45"/>
      <c r="AA962" s="94"/>
      <c r="AB962" s="94"/>
      <c r="AM962" s="40"/>
      <c r="AR962" s="40"/>
    </row>
    <row r="963" spans="10:44" ht="15.75" customHeight="1" x14ac:dyDescent="0.25">
      <c r="J963" s="45"/>
      <c r="AA963" s="94"/>
      <c r="AB963" s="94"/>
      <c r="AM963" s="40"/>
      <c r="AR963" s="40"/>
    </row>
    <row r="964" spans="10:44" ht="15.75" customHeight="1" x14ac:dyDescent="0.25">
      <c r="J964" s="45"/>
      <c r="AA964" s="94"/>
      <c r="AB964" s="94"/>
      <c r="AM964" s="40"/>
      <c r="AR964" s="40"/>
    </row>
    <row r="965" spans="10:44" ht="15.75" customHeight="1" x14ac:dyDescent="0.25">
      <c r="J965" s="45"/>
      <c r="AA965" s="94"/>
      <c r="AB965" s="94"/>
      <c r="AM965" s="40"/>
      <c r="AR965" s="40"/>
    </row>
    <row r="966" spans="10:44" ht="15.75" customHeight="1" x14ac:dyDescent="0.25">
      <c r="J966" s="45"/>
      <c r="AA966" s="94"/>
      <c r="AB966" s="94"/>
      <c r="AM966" s="40"/>
      <c r="AR966" s="40"/>
    </row>
    <row r="967" spans="10:44" ht="15.75" customHeight="1" x14ac:dyDescent="0.25">
      <c r="J967" s="45"/>
      <c r="AA967" s="94"/>
      <c r="AB967" s="94"/>
      <c r="AM967" s="40"/>
      <c r="AR967" s="40"/>
    </row>
    <row r="968" spans="10:44" ht="15.75" customHeight="1" x14ac:dyDescent="0.25">
      <c r="J968" s="45"/>
      <c r="AA968" s="94"/>
      <c r="AB968" s="94"/>
      <c r="AM968" s="40"/>
      <c r="AR968" s="40"/>
    </row>
    <row r="969" spans="10:44" ht="15.75" customHeight="1" x14ac:dyDescent="0.25">
      <c r="J969" s="45"/>
      <c r="AA969" s="94"/>
      <c r="AB969" s="94"/>
      <c r="AM969" s="40"/>
      <c r="AR969" s="40"/>
    </row>
    <row r="970" spans="10:44" ht="15.75" customHeight="1" x14ac:dyDescent="0.25">
      <c r="J970" s="45"/>
      <c r="AA970" s="94"/>
      <c r="AB970" s="94"/>
      <c r="AM970" s="40"/>
      <c r="AR970" s="40"/>
    </row>
    <row r="971" spans="10:44" ht="15.75" customHeight="1" x14ac:dyDescent="0.25">
      <c r="J971" s="45"/>
      <c r="AA971" s="94"/>
      <c r="AB971" s="94"/>
      <c r="AM971" s="40"/>
      <c r="AR971" s="40"/>
    </row>
    <row r="972" spans="10:44" ht="15.75" customHeight="1" x14ac:dyDescent="0.25">
      <c r="J972" s="45"/>
      <c r="AA972" s="94"/>
      <c r="AB972" s="94"/>
      <c r="AM972" s="40"/>
      <c r="AR972" s="40"/>
    </row>
    <row r="973" spans="10:44" ht="15.75" customHeight="1" x14ac:dyDescent="0.25">
      <c r="J973" s="45"/>
      <c r="AA973" s="94"/>
      <c r="AB973" s="94"/>
      <c r="AM973" s="40"/>
      <c r="AR973" s="40"/>
    </row>
    <row r="974" spans="10:44" ht="15.75" customHeight="1" x14ac:dyDescent="0.25">
      <c r="J974" s="45"/>
      <c r="AA974" s="94"/>
      <c r="AB974" s="94"/>
      <c r="AM974" s="40"/>
      <c r="AR974" s="40"/>
    </row>
    <row r="975" spans="10:44" ht="15.75" customHeight="1" x14ac:dyDescent="0.25">
      <c r="J975" s="45"/>
      <c r="AA975" s="94"/>
      <c r="AB975" s="94"/>
      <c r="AM975" s="40"/>
      <c r="AR975" s="40"/>
    </row>
    <row r="976" spans="10:44" ht="15.75" customHeight="1" x14ac:dyDescent="0.25">
      <c r="J976" s="45"/>
      <c r="AA976" s="94"/>
      <c r="AB976" s="94"/>
      <c r="AM976" s="40"/>
      <c r="AR976" s="40"/>
    </row>
    <row r="977" spans="10:44" ht="15.75" customHeight="1" x14ac:dyDescent="0.25">
      <c r="J977" s="45"/>
      <c r="AA977" s="94"/>
      <c r="AB977" s="94"/>
      <c r="AM977" s="40"/>
      <c r="AR977" s="40"/>
    </row>
    <row r="978" spans="10:44" ht="15.75" customHeight="1" x14ac:dyDescent="0.25">
      <c r="J978" s="45"/>
      <c r="AA978" s="94"/>
      <c r="AB978" s="94"/>
      <c r="AM978" s="40"/>
      <c r="AR978" s="40"/>
    </row>
    <row r="979" spans="10:44" ht="15.75" customHeight="1" x14ac:dyDescent="0.25">
      <c r="J979" s="45"/>
      <c r="AA979" s="94"/>
      <c r="AB979" s="94"/>
      <c r="AM979" s="40"/>
      <c r="AR979" s="40"/>
    </row>
    <row r="980" spans="10:44" ht="15.75" customHeight="1" x14ac:dyDescent="0.25">
      <c r="J980" s="45"/>
      <c r="AA980" s="94"/>
      <c r="AB980" s="94"/>
      <c r="AM980" s="40"/>
      <c r="AR980" s="40"/>
    </row>
    <row r="981" spans="10:44" ht="15.75" customHeight="1" x14ac:dyDescent="0.25">
      <c r="J981" s="45"/>
      <c r="AA981" s="94"/>
      <c r="AB981" s="94"/>
      <c r="AM981" s="40"/>
      <c r="AR981" s="40"/>
    </row>
    <row r="982" spans="10:44" ht="15.75" customHeight="1" x14ac:dyDescent="0.25">
      <c r="J982" s="45"/>
      <c r="AA982" s="94"/>
      <c r="AB982" s="94"/>
      <c r="AM982" s="40"/>
      <c r="AR982" s="40"/>
    </row>
    <row r="983" spans="10:44" ht="15.75" customHeight="1" x14ac:dyDescent="0.25">
      <c r="J983" s="45"/>
      <c r="AA983" s="94"/>
      <c r="AB983" s="94"/>
      <c r="AM983" s="40"/>
      <c r="AR983" s="40"/>
    </row>
    <row r="984" spans="10:44" ht="15.75" customHeight="1" x14ac:dyDescent="0.25">
      <c r="J984" s="45"/>
      <c r="AA984" s="94"/>
      <c r="AB984" s="94"/>
      <c r="AM984" s="40"/>
      <c r="AR984" s="40"/>
    </row>
    <row r="985" spans="10:44" ht="15.75" customHeight="1" x14ac:dyDescent="0.25">
      <c r="J985" s="45"/>
      <c r="AA985" s="94"/>
      <c r="AB985" s="94"/>
      <c r="AM985" s="40"/>
      <c r="AR985" s="40"/>
    </row>
    <row r="986" spans="10:44" ht="15.75" customHeight="1" x14ac:dyDescent="0.25">
      <c r="J986" s="45"/>
      <c r="AA986" s="94"/>
      <c r="AB986" s="94"/>
      <c r="AM986" s="40"/>
      <c r="AR986" s="40"/>
    </row>
    <row r="987" spans="10:44" ht="15.75" customHeight="1" x14ac:dyDescent="0.25">
      <c r="J987" s="45"/>
      <c r="AA987" s="94"/>
      <c r="AB987" s="94"/>
      <c r="AM987" s="40"/>
      <c r="AR987" s="40"/>
    </row>
    <row r="988" spans="10:44" ht="15.75" customHeight="1" x14ac:dyDescent="0.25">
      <c r="J988" s="45"/>
      <c r="AA988" s="94"/>
      <c r="AB988" s="94"/>
      <c r="AM988" s="40"/>
      <c r="AR988" s="40"/>
    </row>
    <row r="989" spans="10:44" ht="15.75" customHeight="1" x14ac:dyDescent="0.25">
      <c r="J989" s="45"/>
      <c r="AA989" s="94"/>
      <c r="AB989" s="94"/>
      <c r="AM989" s="40"/>
      <c r="AR989" s="40"/>
    </row>
    <row r="990" spans="10:44" ht="15.75" customHeight="1" x14ac:dyDescent="0.25">
      <c r="J990" s="45"/>
      <c r="AA990" s="94"/>
      <c r="AB990" s="94"/>
      <c r="AM990" s="40"/>
      <c r="AR990" s="40"/>
    </row>
    <row r="991" spans="10:44" ht="15.75" customHeight="1" x14ac:dyDescent="0.25">
      <c r="J991" s="45"/>
      <c r="AA991" s="94"/>
      <c r="AB991" s="94"/>
      <c r="AM991" s="40"/>
      <c r="AR991" s="40"/>
    </row>
    <row r="992" spans="10:44" ht="15.75" customHeight="1" x14ac:dyDescent="0.25">
      <c r="J992" s="45"/>
      <c r="AA992" s="94"/>
      <c r="AB992" s="94"/>
      <c r="AM992" s="40"/>
      <c r="AR992" s="40"/>
    </row>
    <row r="993" spans="10:44" ht="15.75" customHeight="1" x14ac:dyDescent="0.25">
      <c r="J993" s="45"/>
      <c r="AA993" s="94"/>
      <c r="AB993" s="94"/>
      <c r="AM993" s="40"/>
      <c r="AR993" s="40"/>
    </row>
    <row r="994" spans="10:44" ht="15.75" customHeight="1" x14ac:dyDescent="0.25">
      <c r="J994" s="45"/>
      <c r="AA994" s="94"/>
      <c r="AB994" s="94"/>
      <c r="AM994" s="40"/>
      <c r="AR994" s="40"/>
    </row>
    <row r="995" spans="10:44" ht="15.75" customHeight="1" x14ac:dyDescent="0.25">
      <c r="J995" s="45"/>
      <c r="AA995" s="94"/>
      <c r="AB995" s="94"/>
      <c r="AM995" s="40"/>
      <c r="AR995" s="40"/>
    </row>
    <row r="996" spans="10:44" ht="15.75" customHeight="1" x14ac:dyDescent="0.25">
      <c r="J996" s="45"/>
      <c r="AA996" s="94"/>
      <c r="AB996" s="94"/>
      <c r="AM996" s="40"/>
      <c r="AR996" s="40"/>
    </row>
    <row r="997" spans="10:44" ht="15.75" customHeight="1" x14ac:dyDescent="0.25">
      <c r="J997" s="45"/>
      <c r="AA997" s="94"/>
      <c r="AB997" s="94"/>
      <c r="AM997" s="40"/>
      <c r="AR997" s="40"/>
    </row>
    <row r="998" spans="10:44" ht="15.75" customHeight="1" x14ac:dyDescent="0.25">
      <c r="J998" s="45"/>
      <c r="AA998" s="94"/>
      <c r="AB998" s="94"/>
      <c r="AM998" s="40"/>
      <c r="AR998" s="40"/>
    </row>
    <row r="999" spans="10:44" ht="15.75" customHeight="1" x14ac:dyDescent="0.25">
      <c r="J999" s="45"/>
      <c r="AA999" s="94"/>
      <c r="AB999" s="94"/>
      <c r="AM999" s="40"/>
      <c r="AR999" s="40"/>
    </row>
    <row r="1000" spans="10:44" ht="15.75" customHeight="1" x14ac:dyDescent="0.25">
      <c r="J1000" s="45"/>
      <c r="AA1000" s="94"/>
      <c r="AB1000" s="94"/>
      <c r="AM1000" s="40"/>
      <c r="AR1000" s="40"/>
    </row>
  </sheetData>
  <mergeCells count="29">
    <mergeCell ref="AC3:AC4"/>
    <mergeCell ref="AD3:AD4"/>
    <mergeCell ref="AF3:AF4"/>
    <mergeCell ref="AM1:AR1"/>
    <mergeCell ref="A3:A4"/>
    <mergeCell ref="B1:H1"/>
    <mergeCell ref="B2:H3"/>
    <mergeCell ref="K2:N3"/>
    <mergeCell ref="O2:R2"/>
    <mergeCell ref="K1:N1"/>
    <mergeCell ref="O1:R1"/>
    <mergeCell ref="R3:R4"/>
    <mergeCell ref="AK3:AK4"/>
    <mergeCell ref="AS1:AV1"/>
    <mergeCell ref="AM2:AR2"/>
    <mergeCell ref="AS2:AV2"/>
    <mergeCell ref="S2:W3"/>
    <mergeCell ref="AJ3:AJ4"/>
    <mergeCell ref="AN3:AN4"/>
    <mergeCell ref="AO3:AO4"/>
    <mergeCell ref="AQ3:AQ4"/>
    <mergeCell ref="AR3:AR4"/>
    <mergeCell ref="AV3:AV4"/>
    <mergeCell ref="AG2:AJ2"/>
    <mergeCell ref="S1:W1"/>
    <mergeCell ref="X1:AF1"/>
    <mergeCell ref="AG1:AJ1"/>
    <mergeCell ref="X2:AF2"/>
    <mergeCell ref="AA3:AA4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"/>
  <sheetViews>
    <sheetView topLeftCell="G1" workbookViewId="0">
      <selection activeCell="X3" sqref="X3"/>
    </sheetView>
  </sheetViews>
  <sheetFormatPr defaultRowHeight="14.25" x14ac:dyDescent="0.2"/>
  <cols>
    <col min="2" max="6" width="9" style="58"/>
    <col min="9" max="9" width="19.375" customWidth="1"/>
    <col min="10" max="19" width="9" style="50"/>
    <col min="20" max="20" width="11.625" style="50" customWidth="1"/>
    <col min="22" max="22" width="19.375" customWidth="1"/>
    <col min="23" max="28" width="9" style="50"/>
    <col min="33" max="37" width="9" style="50"/>
  </cols>
  <sheetData>
    <row r="1" spans="1:37" x14ac:dyDescent="0.2">
      <c r="I1" s="51" t="s">
        <v>130</v>
      </c>
      <c r="S1" s="50" t="s">
        <v>144</v>
      </c>
      <c r="AE1" s="106" t="s">
        <v>104</v>
      </c>
    </row>
    <row r="2" spans="1:37" x14ac:dyDescent="0.2">
      <c r="A2" s="51" t="s">
        <v>139</v>
      </c>
      <c r="B2" s="58" t="s">
        <v>29</v>
      </c>
      <c r="C2" s="58" t="s">
        <v>36</v>
      </c>
      <c r="D2" s="58" t="s">
        <v>83</v>
      </c>
      <c r="E2" s="58" t="s">
        <v>113</v>
      </c>
      <c r="F2" s="58" t="s">
        <v>115</v>
      </c>
      <c r="I2" s="51" t="s">
        <v>139</v>
      </c>
      <c r="J2" s="50" t="s">
        <v>80</v>
      </c>
      <c r="K2" s="50" t="s">
        <v>51</v>
      </c>
      <c r="L2" s="50" t="s">
        <v>53</v>
      </c>
      <c r="M2" s="50" t="s">
        <v>57</v>
      </c>
      <c r="N2" s="50" t="s">
        <v>81</v>
      </c>
      <c r="O2" s="50" t="s">
        <v>111</v>
      </c>
      <c r="P2" s="50" t="s">
        <v>142</v>
      </c>
      <c r="Q2" s="50" t="s">
        <v>143</v>
      </c>
      <c r="S2" s="50" t="s">
        <v>142</v>
      </c>
      <c r="T2" s="50" t="s">
        <v>143</v>
      </c>
      <c r="V2" s="51" t="s">
        <v>139</v>
      </c>
      <c r="W2" s="50" t="s">
        <v>133</v>
      </c>
      <c r="X2" s="50" t="s">
        <v>134</v>
      </c>
      <c r="Y2" s="50" t="s">
        <v>135</v>
      </c>
      <c r="Z2" s="50" t="s">
        <v>136</v>
      </c>
      <c r="AA2" s="50" t="s">
        <v>137</v>
      </c>
      <c r="AB2" s="50" t="s">
        <v>138</v>
      </c>
      <c r="AE2" t="s">
        <v>139</v>
      </c>
      <c r="AG2" s="50" t="s">
        <v>98</v>
      </c>
      <c r="AH2" s="50" t="s">
        <v>99</v>
      </c>
      <c r="AI2" s="50" t="s">
        <v>100</v>
      </c>
      <c r="AJ2" s="50" t="s">
        <v>101</v>
      </c>
      <c r="AK2" s="53" t="s">
        <v>141</v>
      </c>
    </row>
    <row r="3" spans="1:37" x14ac:dyDescent="0.2">
      <c r="A3" s="51" t="s">
        <v>88</v>
      </c>
      <c r="B3" s="58">
        <v>877.07687975218369</v>
      </c>
      <c r="C3" s="58">
        <v>96.430673730400386</v>
      </c>
      <c r="D3" s="58">
        <v>176.75269526460309</v>
      </c>
      <c r="E3" s="58">
        <v>374.16221509660591</v>
      </c>
      <c r="F3" s="58">
        <v>355.50310446173546</v>
      </c>
      <c r="I3" s="51" t="s">
        <v>88</v>
      </c>
      <c r="J3" s="50">
        <v>12.018330938746544</v>
      </c>
      <c r="K3" s="50">
        <v>19.886416008244595</v>
      </c>
      <c r="L3" s="50">
        <v>42.954193713870652</v>
      </c>
      <c r="M3" s="50">
        <v>7.0720279434987949</v>
      </c>
      <c r="N3" s="50">
        <v>15.982783152307272</v>
      </c>
      <c r="O3" s="50">
        <v>69.912637665614042</v>
      </c>
      <c r="P3" s="50">
        <v>79.968508599711768</v>
      </c>
      <c r="Q3" s="50">
        <v>17.945243156956089</v>
      </c>
      <c r="S3" s="50">
        <f>P3/100*D3</f>
        <v>141.34649431289645</v>
      </c>
      <c r="T3" s="50">
        <f>Q3/100*D3</f>
        <v>31.718700951706637</v>
      </c>
      <c r="V3" s="51" t="s">
        <v>88</v>
      </c>
      <c r="W3" s="50">
        <v>2.8280431242336492</v>
      </c>
      <c r="X3" s="50">
        <v>18.209823441547314</v>
      </c>
      <c r="Y3" s="50">
        <v>25.280734539599347</v>
      </c>
      <c r="Z3" s="50">
        <v>80.113583991755419</v>
      </c>
      <c r="AA3" s="50">
        <v>19.886416008244591</v>
      </c>
      <c r="AB3" s="50">
        <v>12.018330938746544</v>
      </c>
      <c r="AE3" t="s">
        <v>88</v>
      </c>
      <c r="AG3" s="58">
        <v>14.138794781618003</v>
      </c>
      <c r="AH3" s="58">
        <v>14.208638345200622</v>
      </c>
      <c r="AI3" s="58">
        <v>30.289724897088284</v>
      </c>
      <c r="AJ3" s="58">
        <v>52.812823534268958</v>
      </c>
      <c r="AK3" s="58">
        <v>19.5</v>
      </c>
    </row>
    <row r="4" spans="1:37" x14ac:dyDescent="0.2">
      <c r="A4" s="51" t="s">
        <v>88</v>
      </c>
      <c r="B4" s="58">
        <v>898.16558179568585</v>
      </c>
      <c r="C4" s="58">
        <v>86.727359846669927</v>
      </c>
      <c r="D4" s="58">
        <v>190.7546721059262</v>
      </c>
      <c r="E4" s="58">
        <v>373.63503033703751</v>
      </c>
      <c r="F4" s="58">
        <v>339.62041166787225</v>
      </c>
      <c r="I4" s="51" t="s">
        <v>88</v>
      </c>
      <c r="J4" s="50">
        <v>17.863833517773728</v>
      </c>
      <c r="K4" s="50">
        <v>12.668167938931282</v>
      </c>
      <c r="L4" s="50">
        <v>22.975035083531463</v>
      </c>
      <c r="M4" s="50">
        <v>8.4860306808165991</v>
      </c>
      <c r="N4" s="50">
        <v>15.694242069927222</v>
      </c>
      <c r="O4" s="50">
        <v>44.12923370327934</v>
      </c>
      <c r="P4" s="50">
        <v>60.754351889031192</v>
      </c>
      <c r="Q4" s="50">
        <v>16.9329574019491</v>
      </c>
      <c r="S4" s="50">
        <f t="shared" ref="S4:S34" si="0">P4/100*D4</f>
        <v>115.89176473600203</v>
      </c>
      <c r="T4" s="50">
        <f t="shared" ref="T4:T34" si="1">Q4/100*D4</f>
        <v>32.300407369924166</v>
      </c>
      <c r="V4" s="51" t="s">
        <v>88</v>
      </c>
      <c r="W4" s="50">
        <v>3.0520747536948192</v>
      </c>
      <c r="X4" s="50">
        <v>17.473313218855601</v>
      </c>
      <c r="Y4" s="50">
        <v>25.959473942088451</v>
      </c>
      <c r="Z4" s="50">
        <v>87.33183206106871</v>
      </c>
      <c r="AA4" s="50">
        <v>12.66816793893128</v>
      </c>
      <c r="AB4" s="50">
        <v>17.863833517773728</v>
      </c>
      <c r="AE4" t="s">
        <v>88</v>
      </c>
      <c r="AG4" s="58">
        <v>25.908985214175715</v>
      </c>
      <c r="AH4" s="58">
        <v>28.7566205417275</v>
      </c>
      <c r="AI4" s="58">
        <v>37.351317233847546</v>
      </c>
      <c r="AJ4" s="58">
        <v>51.537703162141483</v>
      </c>
      <c r="AK4" s="58">
        <v>12.4</v>
      </c>
    </row>
    <row r="5" spans="1:37" x14ac:dyDescent="0.2">
      <c r="A5" s="51" t="s">
        <v>88</v>
      </c>
      <c r="B5" s="58">
        <v>881.19259147718765</v>
      </c>
      <c r="C5" s="58">
        <v>93.586238323080821</v>
      </c>
      <c r="D5" s="58">
        <v>197.75194545908292</v>
      </c>
      <c r="E5" s="58">
        <v>338.58558287907897</v>
      </c>
      <c r="F5" s="58">
        <v>266.96129047441673</v>
      </c>
      <c r="I5" s="51" t="s">
        <v>88</v>
      </c>
      <c r="J5" s="50">
        <v>11.660929108485501</v>
      </c>
      <c r="K5" s="50">
        <v>13.884649122807005</v>
      </c>
      <c r="L5" s="50">
        <v>41.855560308773363</v>
      </c>
      <c r="M5" s="50">
        <v>29.708936548569142</v>
      </c>
      <c r="N5" s="50">
        <v>11.42334285616676</v>
      </c>
      <c r="O5" s="50">
        <v>85.44914598014951</v>
      </c>
      <c r="P5" s="50">
        <v>94.71150256989398</v>
      </c>
      <c r="Q5" s="50">
        <v>13.8219153749078</v>
      </c>
      <c r="S5" s="50">
        <f t="shared" si="0"/>
        <v>187.29383890549465</v>
      </c>
      <c r="T5" s="50">
        <f t="shared" si="1"/>
        <v>27.333106553588269</v>
      </c>
      <c r="V5" s="51" t="s">
        <v>88</v>
      </c>
      <c r="W5" s="50">
        <v>3.1640311273453263</v>
      </c>
      <c r="X5" s="50">
        <v>42.687496202357508</v>
      </c>
      <c r="Y5" s="50">
        <v>12.963503060116786</v>
      </c>
      <c r="Z5" s="50">
        <v>86.115350877192995</v>
      </c>
      <c r="AA5" s="50">
        <v>13.884649122807005</v>
      </c>
      <c r="AB5" s="50">
        <v>11.660929108485501</v>
      </c>
      <c r="AE5" t="s">
        <v>88</v>
      </c>
      <c r="AG5" s="58">
        <v>19.33836229778516</v>
      </c>
      <c r="AH5" s="58">
        <v>25.017540309762815</v>
      </c>
      <c r="AI5" s="58">
        <v>36.432382858376286</v>
      </c>
      <c r="AJ5" s="58">
        <v>59.289164658304891</v>
      </c>
      <c r="AK5" s="58">
        <v>19</v>
      </c>
    </row>
    <row r="6" spans="1:37" x14ac:dyDescent="0.2">
      <c r="A6" s="51" t="s">
        <v>88</v>
      </c>
      <c r="B6" s="58">
        <v>881.71269658611413</v>
      </c>
      <c r="C6" s="58">
        <v>90.10821686878073</v>
      </c>
      <c r="D6" s="58">
        <v>203.70486797973754</v>
      </c>
      <c r="E6" s="58">
        <v>471.37746267075011</v>
      </c>
      <c r="F6" s="58">
        <v>338.67547082062634</v>
      </c>
      <c r="I6" s="51" t="s">
        <v>88</v>
      </c>
      <c r="J6" s="50">
        <v>9.4213834403749317</v>
      </c>
      <c r="K6" s="50">
        <v>17.025793004079752</v>
      </c>
      <c r="L6" s="50">
        <v>53.133368976508663</v>
      </c>
      <c r="M6" s="50">
        <v>20.556700689236987</v>
      </c>
      <c r="N6" s="50">
        <v>19.683095151362508</v>
      </c>
      <c r="O6" s="50">
        <v>90.715862669825398</v>
      </c>
      <c r="P6" s="50">
        <v>97.590835929994711</v>
      </c>
      <c r="Q6" s="50">
        <v>22.229505331568134</v>
      </c>
      <c r="S6" s="50">
        <f t="shared" si="0"/>
        <v>198.79728349151799</v>
      </c>
      <c r="T6" s="50">
        <f t="shared" si="1"/>
        <v>45.282584488219584</v>
      </c>
      <c r="V6" s="51" t="s">
        <v>88</v>
      </c>
      <c r="W6" s="50">
        <v>3.2592778876758013</v>
      </c>
      <c r="X6" s="50">
        <v>42.881426184819901</v>
      </c>
      <c r="Y6" s="50">
        <v>22.32370615459331</v>
      </c>
      <c r="Z6" s="50">
        <v>82.974206995920255</v>
      </c>
      <c r="AA6" s="50">
        <v>17.025793004079752</v>
      </c>
      <c r="AB6" s="50">
        <v>9.4213834403749317</v>
      </c>
      <c r="AE6" t="s">
        <v>88</v>
      </c>
      <c r="AG6" s="58">
        <v>22.103027357606603</v>
      </c>
      <c r="AH6" s="58">
        <v>24.93201441959674</v>
      </c>
      <c r="AI6" s="58">
        <v>33.171221484998156</v>
      </c>
      <c r="AJ6" s="58">
        <v>58.085724252560262</v>
      </c>
      <c r="AK6" s="58">
        <v>17.5</v>
      </c>
    </row>
    <row r="7" spans="1:37" x14ac:dyDescent="0.2">
      <c r="A7" s="51" t="s">
        <v>89</v>
      </c>
      <c r="B7" s="58">
        <v>878.78950474861858</v>
      </c>
      <c r="C7" s="58">
        <v>90.609354011478132</v>
      </c>
      <c r="D7" s="58">
        <v>202.88309667644219</v>
      </c>
      <c r="E7" s="58">
        <v>389.6694382520792</v>
      </c>
      <c r="F7" s="58">
        <v>312.9829333454515</v>
      </c>
      <c r="I7" s="51" t="s">
        <v>89</v>
      </c>
      <c r="J7" s="50">
        <v>8.7519780219779957</v>
      </c>
      <c r="K7" s="50">
        <v>20.495384615384573</v>
      </c>
      <c r="L7" s="50">
        <v>40.747673421711674</v>
      </c>
      <c r="M7" s="50">
        <v>0.73934202729180476</v>
      </c>
      <c r="N7" s="50">
        <v>17.374537641357414</v>
      </c>
      <c r="O7" s="50">
        <v>61.982400064388045</v>
      </c>
      <c r="P7" s="50">
        <v>68.11078443284697</v>
      </c>
      <c r="Q7" s="50">
        <v>19.998131294876483</v>
      </c>
      <c r="S7" s="50">
        <f t="shared" si="0"/>
        <v>138.18526862797606</v>
      </c>
      <c r="T7" s="50">
        <f t="shared" si="1"/>
        <v>40.5728280484661</v>
      </c>
      <c r="V7" s="51" t="s">
        <v>89</v>
      </c>
      <c r="W7" s="50">
        <v>3.2461295468230746</v>
      </c>
      <c r="X7" s="50">
        <v>19.761072289658841</v>
      </c>
      <c r="Y7" s="50">
        <v>20.512108216199859</v>
      </c>
      <c r="Z7" s="50">
        <v>79.50461538461542</v>
      </c>
      <c r="AA7" s="50">
        <v>20.495384615384577</v>
      </c>
      <c r="AB7" s="50">
        <v>8.7519780219779975</v>
      </c>
      <c r="AE7" t="s">
        <v>89</v>
      </c>
      <c r="AG7" s="58">
        <v>18.769222336421389</v>
      </c>
      <c r="AH7" s="58">
        <v>21.499475976967226</v>
      </c>
      <c r="AI7" s="58">
        <v>32.686556816742907</v>
      </c>
      <c r="AJ7" s="58">
        <v>55.06071849629425</v>
      </c>
      <c r="AK7" s="58">
        <v>17.7</v>
      </c>
    </row>
    <row r="8" spans="1:37" x14ac:dyDescent="0.2">
      <c r="A8" s="51" t="s">
        <v>89</v>
      </c>
      <c r="B8" s="58">
        <v>867.45213549337268</v>
      </c>
      <c r="C8" s="58">
        <v>90.202092118954909</v>
      </c>
      <c r="D8" s="58">
        <v>231.2057645009609</v>
      </c>
      <c r="E8" s="58">
        <v>390.42613990545823</v>
      </c>
      <c r="F8" s="58">
        <v>289.51473134914619</v>
      </c>
      <c r="I8" s="51" t="s">
        <v>89</v>
      </c>
      <c r="J8" s="50">
        <v>14.57419436322037</v>
      </c>
      <c r="K8" s="50">
        <v>10.781033732317709</v>
      </c>
      <c r="L8" s="50">
        <v>61.576747406878297</v>
      </c>
      <c r="M8" s="50">
        <v>11.083201171609845</v>
      </c>
      <c r="N8" s="50">
        <v>5.6341700532111529</v>
      </c>
      <c r="O8" s="50">
        <v>83.44098231080585</v>
      </c>
      <c r="P8" s="50">
        <v>94.483283242881001</v>
      </c>
      <c r="Q8" s="50">
        <v>9.1660634843563749</v>
      </c>
      <c r="S8" s="50">
        <f t="shared" si="0"/>
        <v>218.45079734731129</v>
      </c>
      <c r="T8" s="50">
        <f t="shared" si="1"/>
        <v>21.19246715364957</v>
      </c>
      <c r="V8" s="51" t="s">
        <v>89</v>
      </c>
      <c r="W8" s="50">
        <v>3.6992922320153738</v>
      </c>
      <c r="X8" s="50">
        <v>17.580288072779947</v>
      </c>
      <c r="Y8" s="50">
        <v>6.4950788898648097</v>
      </c>
      <c r="Z8" s="50">
        <v>89.218966267682291</v>
      </c>
      <c r="AA8" s="50">
        <v>10.781033732317709</v>
      </c>
      <c r="AB8" s="50">
        <v>14.57419436322037</v>
      </c>
      <c r="AE8" t="s">
        <v>89</v>
      </c>
      <c r="AG8" s="58">
        <v>24.605634642216476</v>
      </c>
      <c r="AH8" s="58">
        <v>27.159618992871259</v>
      </c>
      <c r="AI8" s="58">
        <v>29.668790333708568</v>
      </c>
      <c r="AJ8" s="58">
        <v>67.443283829697918</v>
      </c>
      <c r="AK8" s="58">
        <v>20.7</v>
      </c>
    </row>
    <row r="9" spans="1:37" x14ac:dyDescent="0.2">
      <c r="A9" s="51" t="s">
        <v>89</v>
      </c>
      <c r="B9" s="58">
        <v>886.72399224613469</v>
      </c>
      <c r="C9" s="58">
        <v>95.964125560537553</v>
      </c>
      <c r="D9" s="58">
        <v>195.1674206579043</v>
      </c>
      <c r="E9" s="58">
        <v>399.26668937857585</v>
      </c>
      <c r="F9" s="58">
        <v>302.60998466226067</v>
      </c>
      <c r="I9" s="51" t="s">
        <v>89</v>
      </c>
      <c r="J9" s="50">
        <v>0.97876995954861501</v>
      </c>
      <c r="K9" s="50">
        <v>14.065218426011757</v>
      </c>
      <c r="L9" s="50">
        <v>71.972786310034891</v>
      </c>
      <c r="M9" s="50">
        <v>8.8065415539444984</v>
      </c>
      <c r="N9" s="50">
        <v>6.6745391730335735</v>
      </c>
      <c r="O9" s="50">
        <v>94.844546289991143</v>
      </c>
      <c r="P9" s="50">
        <v>91.808732279593045</v>
      </c>
      <c r="Q9" s="50">
        <v>10.689123142980289</v>
      </c>
      <c r="S9" s="50">
        <f t="shared" si="0"/>
        <v>179.18073472880252</v>
      </c>
      <c r="T9" s="50">
        <f t="shared" si="1"/>
        <v>20.861685929101743</v>
      </c>
      <c r="V9" s="51" t="s">
        <v>89</v>
      </c>
      <c r="W9" s="50">
        <v>3.1226787305264683</v>
      </c>
      <c r="X9" s="50">
        <v>16.333909529344009</v>
      </c>
      <c r="Y9" s="50">
        <v>7.5271891043869168</v>
      </c>
      <c r="Z9" s="50">
        <v>85.934781573988232</v>
      </c>
      <c r="AA9" s="50">
        <v>14.065218426011761</v>
      </c>
      <c r="AB9" s="50">
        <v>0.97876995954861523</v>
      </c>
      <c r="AE9" t="s">
        <v>89</v>
      </c>
      <c r="AG9" s="58">
        <v>7.1513989181421893</v>
      </c>
      <c r="AH9" s="58">
        <v>10.036893836792117</v>
      </c>
      <c r="AI9" s="58">
        <v>32.867509356867245</v>
      </c>
      <c r="AJ9" s="58">
        <v>47.110394099057679</v>
      </c>
      <c r="AK9" s="58">
        <v>19.899999999999999</v>
      </c>
    </row>
    <row r="10" spans="1:37" x14ac:dyDescent="0.2">
      <c r="A10" s="51" t="s">
        <v>89</v>
      </c>
      <c r="B10" s="58">
        <v>880.24790083966457</v>
      </c>
      <c r="C10" s="58">
        <v>90.960708607767131</v>
      </c>
      <c r="D10" s="58">
        <v>194.4</v>
      </c>
      <c r="E10" s="58">
        <v>456.92454208174934</v>
      </c>
      <c r="F10" s="58">
        <v>269.9279566126794</v>
      </c>
      <c r="I10" s="51" t="s">
        <v>89</v>
      </c>
      <c r="J10" s="50">
        <v>2.8415714769833946</v>
      </c>
      <c r="K10" s="50">
        <v>9.6984817816369269</v>
      </c>
      <c r="L10" s="50">
        <v>61.647678924464508</v>
      </c>
      <c r="M10" s="50">
        <v>6.3335905349794235</v>
      </c>
      <c r="N10" s="50">
        <v>11.640777398657207</v>
      </c>
      <c r="O10" s="50">
        <v>77.679751241080879</v>
      </c>
      <c r="P10" s="50">
        <v>77.233290919499993</v>
      </c>
      <c r="Q10" s="50">
        <v>14.928809197221476</v>
      </c>
      <c r="S10" s="50">
        <f t="shared" si="0"/>
        <v>150.14151754750799</v>
      </c>
      <c r="T10" s="50">
        <f t="shared" si="1"/>
        <v>29.021605079398551</v>
      </c>
      <c r="V10" s="51" t="s">
        <v>89</v>
      </c>
      <c r="W10" s="50">
        <v>2.7886099620305047</v>
      </c>
      <c r="X10" s="50">
        <v>21.832041607664614</v>
      </c>
      <c r="Y10" s="50">
        <v>14.750456296745268</v>
      </c>
      <c r="Z10" s="50">
        <v>89.18236750770329</v>
      </c>
      <c r="AA10" s="50">
        <v>10.817632492296717</v>
      </c>
      <c r="AB10" s="50">
        <v>3.1694729784202305</v>
      </c>
      <c r="AE10" t="s">
        <v>89</v>
      </c>
      <c r="AG10" s="58">
        <v>13.189340570046511</v>
      </c>
      <c r="AH10" s="58">
        <v>23.002932822425155</v>
      </c>
      <c r="AI10" s="58">
        <v>26.173599672502966</v>
      </c>
      <c r="AJ10" s="58">
        <v>58.585452278363995</v>
      </c>
      <c r="AK10" s="58">
        <v>20.8</v>
      </c>
    </row>
    <row r="11" spans="1:37" x14ac:dyDescent="0.2">
      <c r="A11" s="51" t="s">
        <v>90</v>
      </c>
      <c r="B11" s="58">
        <v>879.63742632126468</v>
      </c>
      <c r="C11" s="58">
        <v>62.953995157384298</v>
      </c>
      <c r="D11" s="58">
        <v>154.32349946680986</v>
      </c>
      <c r="E11" s="58">
        <v>392.01049593792351</v>
      </c>
      <c r="F11" s="58">
        <v>268.08062270269363</v>
      </c>
      <c r="I11" s="51" t="s">
        <v>90</v>
      </c>
      <c r="J11" s="50">
        <v>5.9583214610815904</v>
      </c>
      <c r="K11" s="50">
        <v>18.174632201869635</v>
      </c>
      <c r="L11" s="50">
        <v>50.229749594884041</v>
      </c>
      <c r="M11" s="50">
        <v>4.8194215564685097</v>
      </c>
      <c r="N11" s="50">
        <v>16.929938467872883</v>
      </c>
      <c r="O11" s="50">
        <v>73.223803353222181</v>
      </c>
      <c r="P11" s="50">
        <v>76.338481965634955</v>
      </c>
      <c r="Q11" s="50">
        <v>19.773581316541705</v>
      </c>
      <c r="S11" s="50">
        <f t="shared" si="0"/>
        <v>117.80821680920739</v>
      </c>
      <c r="T11" s="50">
        <f t="shared" si="1"/>
        <v>30.515282657602452</v>
      </c>
      <c r="V11" s="51" t="s">
        <v>90</v>
      </c>
      <c r="W11" s="50">
        <v>2.4691759914689575</v>
      </c>
      <c r="X11" s="50">
        <v>24.060863110383139</v>
      </c>
      <c r="Y11" s="50">
        <v>19.246496296406637</v>
      </c>
      <c r="Z11" s="50">
        <v>81.825367798130372</v>
      </c>
      <c r="AA11" s="50">
        <v>18.174632201869631</v>
      </c>
      <c r="AB11" s="50">
        <v>5.9583214610815904</v>
      </c>
      <c r="AE11" t="s">
        <v>90</v>
      </c>
      <c r="AG11" s="58">
        <v>14.600766730990051</v>
      </c>
      <c r="AH11" s="58">
        <v>7.3676425763297129</v>
      </c>
      <c r="AI11" s="58">
        <v>29.279646160924123</v>
      </c>
      <c r="AJ11" s="58">
        <v>51.297965305825258</v>
      </c>
      <c r="AK11" s="58">
        <v>20</v>
      </c>
    </row>
    <row r="12" spans="1:37" x14ac:dyDescent="0.2">
      <c r="A12" s="51" t="s">
        <v>90</v>
      </c>
      <c r="B12" s="58">
        <v>881.57213461991046</v>
      </c>
      <c r="C12" s="58">
        <v>71.440012814350695</v>
      </c>
      <c r="D12" s="58">
        <v>158.54246604923634</v>
      </c>
      <c r="E12" s="58">
        <v>349.48354311892837</v>
      </c>
      <c r="F12" s="58">
        <v>263.48610178437451</v>
      </c>
      <c r="I12" s="51" t="s">
        <v>90</v>
      </c>
      <c r="J12" s="50">
        <v>18.10306484140682</v>
      </c>
      <c r="K12" s="50">
        <v>23.93570093457943</v>
      </c>
      <c r="L12" s="50">
        <v>38.329270135392889</v>
      </c>
      <c r="M12" s="50">
        <v>8.4756471466937455</v>
      </c>
      <c r="N12" s="50">
        <v>16.16286200067179</v>
      </c>
      <c r="O12" s="50">
        <v>70.740618216666064</v>
      </c>
      <c r="P12" s="50">
        <v>86.09647458363925</v>
      </c>
      <c r="Q12" s="50">
        <v>18.910070475105424</v>
      </c>
      <c r="S12" s="50">
        <f t="shared" si="0"/>
        <v>136.49947398635564</v>
      </c>
      <c r="T12" s="50">
        <f t="shared" si="1"/>
        <v>29.980492062880685</v>
      </c>
      <c r="V12" s="51" t="s">
        <v>90</v>
      </c>
      <c r="W12" s="50">
        <v>2.5366794567877813</v>
      </c>
      <c r="X12" s="50">
        <v>18.313912109778482</v>
      </c>
      <c r="Y12" s="50">
        <v>26.804661322835159</v>
      </c>
      <c r="Z12" s="50">
        <v>76.06429906542057</v>
      </c>
      <c r="AA12" s="50">
        <v>23.935700934579426</v>
      </c>
      <c r="AB12" s="50">
        <v>18.10306484140682</v>
      </c>
      <c r="AE12" t="s">
        <v>90</v>
      </c>
      <c r="AG12" s="58">
        <v>13.904173083962609</v>
      </c>
      <c r="AH12" s="58">
        <v>28.080023187190847</v>
      </c>
      <c r="AI12" s="58">
        <v>31.669132737290425</v>
      </c>
      <c r="AJ12" s="58">
        <v>60.087656651212605</v>
      </c>
      <c r="AK12" s="58">
        <v>20.399999999999999</v>
      </c>
    </row>
    <row r="13" spans="1:37" x14ac:dyDescent="0.2">
      <c r="A13" s="51" t="s">
        <v>90</v>
      </c>
      <c r="B13" s="58">
        <v>892.41613757936352</v>
      </c>
      <c r="C13" s="58">
        <v>95.064702257577778</v>
      </c>
      <c r="D13" s="58">
        <v>160.56285550664117</v>
      </c>
      <c r="E13" s="58">
        <v>426.1262349003984</v>
      </c>
      <c r="F13" s="58">
        <v>280.36171738144793</v>
      </c>
      <c r="I13" s="51" t="s">
        <v>90</v>
      </c>
      <c r="J13" s="50">
        <v>17.047702606963771</v>
      </c>
      <c r="K13" s="50">
        <v>24.608711420059528</v>
      </c>
      <c r="L13" s="50">
        <v>35.455353271808818</v>
      </c>
      <c r="M13" s="50">
        <v>3.4254497920115217</v>
      </c>
      <c r="N13" s="50">
        <v>16.465514341146296</v>
      </c>
      <c r="O13" s="50">
        <v>63.489514483879873</v>
      </c>
      <c r="P13" s="50">
        <v>78.071604877877434</v>
      </c>
      <c r="Q13" s="50">
        <v>18.931126554112502</v>
      </c>
      <c r="S13" s="50">
        <f t="shared" si="0"/>
        <v>125.35399813178216</v>
      </c>
      <c r="T13" s="50">
        <f t="shared" si="1"/>
        <v>30.396357374859033</v>
      </c>
      <c r="V13" s="51" t="s">
        <v>90</v>
      </c>
      <c r="W13" s="50">
        <v>2.5690056881062593</v>
      </c>
      <c r="X13" s="50">
        <v>18.442945786225433</v>
      </c>
      <c r="Y13" s="50">
        <v>21.877155765359671</v>
      </c>
      <c r="Z13" s="50">
        <v>75.391288579940479</v>
      </c>
      <c r="AA13" s="50">
        <v>24.608711420059524</v>
      </c>
      <c r="AB13" s="50">
        <v>17.047702606963767</v>
      </c>
      <c r="AE13" t="s">
        <v>90</v>
      </c>
      <c r="AG13" s="58">
        <v>9.2710276462478429</v>
      </c>
      <c r="AH13" s="58">
        <v>26.384616825204596</v>
      </c>
      <c r="AI13" s="58">
        <v>26.418871415454156</v>
      </c>
      <c r="AJ13" s="58">
        <v>64.079738119442439</v>
      </c>
      <c r="AK13" s="58">
        <v>24</v>
      </c>
    </row>
    <row r="14" spans="1:37" x14ac:dyDescent="0.2">
      <c r="A14" s="51" t="s">
        <v>90</v>
      </c>
      <c r="B14" s="58">
        <v>894.43802441842911</v>
      </c>
      <c r="C14" s="58">
        <v>72.800808897876578</v>
      </c>
      <c r="D14" s="58">
        <v>175.81728085973046</v>
      </c>
      <c r="E14" s="58">
        <v>363.08115865306456</v>
      </c>
      <c r="F14" s="58">
        <v>235.82724342938883</v>
      </c>
      <c r="I14" s="51" t="s">
        <v>90</v>
      </c>
      <c r="J14" s="50">
        <v>27.188742585790344</v>
      </c>
      <c r="K14" s="50">
        <v>30.726745479833085</v>
      </c>
      <c r="L14" s="50">
        <v>5.1854086819731693</v>
      </c>
      <c r="M14" s="50">
        <v>5.8654643898329084</v>
      </c>
      <c r="N14" s="50">
        <v>16.067817601239238</v>
      </c>
      <c r="O14" s="50">
        <v>41.777618551639165</v>
      </c>
      <c r="P14" s="50">
        <v>67.343929349016335</v>
      </c>
      <c r="Q14" s="50">
        <v>17.690249389652408</v>
      </c>
      <c r="S14" s="50">
        <f t="shared" si="0"/>
        <v>118.40226540553851</v>
      </c>
      <c r="T14" s="50">
        <f t="shared" si="1"/>
        <v>31.102515454191927</v>
      </c>
      <c r="V14" s="51" t="s">
        <v>90</v>
      </c>
      <c r="W14" s="50">
        <v>2.8130764937556867</v>
      </c>
      <c r="X14" s="50">
        <v>17.965672338920953</v>
      </c>
      <c r="Y14" s="50">
        <v>23.841624282930109</v>
      </c>
      <c r="Z14" s="50">
        <v>69.273254520166901</v>
      </c>
      <c r="AA14" s="50">
        <v>30.726745479833088</v>
      </c>
      <c r="AB14" s="50">
        <v>27.188742585790347</v>
      </c>
      <c r="AE14" t="s">
        <v>90</v>
      </c>
      <c r="AG14" s="58">
        <v>30.802299143972686</v>
      </c>
      <c r="AH14" s="58">
        <v>43.291202799216236</v>
      </c>
      <c r="AI14" s="58">
        <v>43.263798462450282</v>
      </c>
      <c r="AJ14" s="58">
        <v>71.330502008918501</v>
      </c>
      <c r="AK14" s="58">
        <v>17.8</v>
      </c>
    </row>
    <row r="15" spans="1:37" x14ac:dyDescent="0.2">
      <c r="A15" s="51" t="s">
        <v>91</v>
      </c>
      <c r="B15" s="58">
        <v>891.76470588235259</v>
      </c>
      <c r="C15" s="58">
        <v>94.711961301671067</v>
      </c>
      <c r="D15" s="58">
        <v>176.05389783877158</v>
      </c>
      <c r="E15" s="58">
        <v>418.61759688661743</v>
      </c>
      <c r="F15" s="58">
        <v>278.17243690724905</v>
      </c>
      <c r="I15" s="51" t="s">
        <v>91</v>
      </c>
      <c r="J15" s="50">
        <v>15.918690796679535</v>
      </c>
      <c r="K15" s="50">
        <v>30.635026832701211</v>
      </c>
      <c r="L15" s="50">
        <v>35.82922882901741</v>
      </c>
      <c r="M15" s="50">
        <v>20.803288339313461</v>
      </c>
      <c r="N15" s="50">
        <v>8.8839324981357848</v>
      </c>
      <c r="O15" s="50">
        <v>87.267544001032078</v>
      </c>
      <c r="P15" s="50">
        <v>102.37349864869151</v>
      </c>
      <c r="Q15" s="50">
        <v>9.6966686471558745</v>
      </c>
      <c r="S15" s="50">
        <f t="shared" si="0"/>
        <v>180.23253472494358</v>
      </c>
      <c r="T15" s="50">
        <f t="shared" si="1"/>
        <v>17.071363113827996</v>
      </c>
      <c r="V15" s="51" t="s">
        <v>91</v>
      </c>
      <c r="W15" s="50">
        <v>2.8168623654203451</v>
      </c>
      <c r="X15" s="50">
        <v>30.756785890560963</v>
      </c>
      <c r="Y15" s="50">
        <v>9.9621934345849876</v>
      </c>
      <c r="Z15" s="50">
        <v>69.364973167298785</v>
      </c>
      <c r="AA15" s="50">
        <v>30.635026832701211</v>
      </c>
      <c r="AB15" s="50">
        <v>15.918690796679535</v>
      </c>
      <c r="AE15" t="s">
        <v>91</v>
      </c>
      <c r="AG15" s="58">
        <v>18.269291818793445</v>
      </c>
      <c r="AH15" s="58">
        <v>24.570922584577048</v>
      </c>
      <c r="AI15" s="58">
        <v>40.150214846918026</v>
      </c>
      <c r="AJ15" s="58">
        <v>52.681582200556193</v>
      </c>
      <c r="AK15" s="58">
        <v>16.3</v>
      </c>
    </row>
    <row r="16" spans="1:37" x14ac:dyDescent="0.2">
      <c r="A16" s="51" t="s">
        <v>91</v>
      </c>
      <c r="B16" s="58">
        <v>877.55305867665379</v>
      </c>
      <c r="C16" s="58">
        <v>83.537244636658031</v>
      </c>
      <c r="D16" s="58">
        <v>167.8</v>
      </c>
      <c r="E16" s="58">
        <v>354.04284914398198</v>
      </c>
      <c r="F16" s="58">
        <v>284.18307062994171</v>
      </c>
      <c r="I16" s="51" t="s">
        <v>91</v>
      </c>
      <c r="J16" s="50">
        <v>14.978833466134095</v>
      </c>
      <c r="K16" s="50">
        <v>14.68178197183973</v>
      </c>
      <c r="L16" s="50">
        <v>52.163730960905554</v>
      </c>
      <c r="M16" s="50">
        <v>9.1626936829558989</v>
      </c>
      <c r="N16" s="50">
        <v>7.7631263079922768</v>
      </c>
      <c r="O16" s="50">
        <v>76.008206615701184</v>
      </c>
      <c r="P16" s="50">
        <v>90.279163885181475</v>
      </c>
      <c r="Q16" s="50">
        <v>8.4710025046460711</v>
      </c>
      <c r="S16" s="50">
        <f t="shared" si="0"/>
        <v>151.48843699933454</v>
      </c>
      <c r="T16" s="50">
        <f t="shared" si="1"/>
        <v>14.214342202796107</v>
      </c>
      <c r="V16" s="51" t="s">
        <v>91</v>
      </c>
      <c r="W16" s="50">
        <v>2.4902444672340902</v>
      </c>
      <c r="X16" s="50">
        <v>19.432187783251674</v>
      </c>
      <c r="Y16" s="50">
        <v>9.5374708434936402</v>
      </c>
      <c r="Z16" s="50">
        <v>84.171173249598098</v>
      </c>
      <c r="AA16" s="50">
        <v>15.828826750401905</v>
      </c>
      <c r="AB16" s="50">
        <v>16.149086011038801</v>
      </c>
      <c r="AE16" t="s">
        <v>91</v>
      </c>
      <c r="AG16" s="58">
        <v>5.9115302939080587</v>
      </c>
      <c r="AH16" s="58">
        <v>31.456600238121336</v>
      </c>
      <c r="AI16" s="58">
        <v>46.11121117893606</v>
      </c>
      <c r="AJ16" s="58">
        <v>68.016382744832256</v>
      </c>
      <c r="AK16" s="58">
        <v>26.6</v>
      </c>
    </row>
    <row r="17" spans="1:37" x14ac:dyDescent="0.2">
      <c r="A17" s="51" t="s">
        <v>91</v>
      </c>
      <c r="B17" s="58">
        <v>889.70736629666897</v>
      </c>
      <c r="C17" s="58">
        <v>94.53328796642792</v>
      </c>
      <c r="D17" s="58">
        <v>168.82646206668718</v>
      </c>
      <c r="E17" s="58">
        <v>410.64571366610994</v>
      </c>
      <c r="F17" s="58">
        <v>332.26872721972495</v>
      </c>
      <c r="I17" s="51" t="s">
        <v>91</v>
      </c>
      <c r="J17" s="50">
        <v>12.079164067373673</v>
      </c>
      <c r="K17" s="50">
        <v>19.027947598253274</v>
      </c>
      <c r="L17" s="50">
        <v>49.90149349762337</v>
      </c>
      <c r="M17" s="50">
        <v>3.1467223413717806</v>
      </c>
      <c r="N17" s="50">
        <v>15.733611706858902</v>
      </c>
      <c r="O17" s="50">
        <v>72.076163437248425</v>
      </c>
      <c r="P17" s="50">
        <v>83.484071034892182</v>
      </c>
      <c r="Q17" s="50">
        <v>16.404868176588806</v>
      </c>
      <c r="S17" s="50">
        <f t="shared" si="0"/>
        <v>140.94320351744844</v>
      </c>
      <c r="T17" s="50">
        <f t="shared" si="1"/>
        <v>27.695758549238736</v>
      </c>
      <c r="V17" s="51" t="s">
        <v>91</v>
      </c>
      <c r="W17" s="50">
        <v>2.7012233930669951</v>
      </c>
      <c r="X17" s="50">
        <v>17.664938143060102</v>
      </c>
      <c r="Y17" s="50">
        <v>20.825131001256992</v>
      </c>
      <c r="Z17" s="50">
        <v>80.972052401746737</v>
      </c>
      <c r="AA17" s="50">
        <v>19.027947598253274</v>
      </c>
      <c r="AB17" s="50">
        <v>12.079164067373673</v>
      </c>
      <c r="AE17" t="s">
        <v>91</v>
      </c>
      <c r="AG17" s="58">
        <v>14.145299611996407</v>
      </c>
      <c r="AH17" s="58">
        <v>20.603697297649248</v>
      </c>
      <c r="AI17" s="58">
        <v>33.724821386020395</v>
      </c>
      <c r="AJ17" s="58">
        <v>50.096071311227426</v>
      </c>
      <c r="AK17" s="58">
        <v>17</v>
      </c>
    </row>
    <row r="18" spans="1:37" x14ac:dyDescent="0.2">
      <c r="A18" s="51" t="s">
        <v>91</v>
      </c>
      <c r="B18" s="58">
        <v>880.87591240875838</v>
      </c>
      <c r="C18" s="58">
        <v>90.376753949839255</v>
      </c>
      <c r="D18" s="58">
        <v>192.77846857563034</v>
      </c>
      <c r="E18" s="58">
        <v>296.15623696367066</v>
      </c>
      <c r="F18" s="58">
        <v>322.78613472425388</v>
      </c>
      <c r="I18" s="51" t="s">
        <v>91</v>
      </c>
      <c r="J18" s="50">
        <v>19.680195237058708</v>
      </c>
      <c r="K18" s="50">
        <v>32.256635881050002</v>
      </c>
      <c r="L18" s="50">
        <v>33.441463352084369</v>
      </c>
      <c r="M18" s="50">
        <v>2.8530157131330536</v>
      </c>
      <c r="N18" s="50">
        <v>12.838570709098743</v>
      </c>
      <c r="O18" s="50">
        <v>68.551114946267433</v>
      </c>
      <c r="P18" s="50">
        <v>87.592883035980222</v>
      </c>
      <c r="Q18" s="50">
        <v>13.476997856444656</v>
      </c>
      <c r="S18" s="50">
        <f t="shared" si="0"/>
        <v>168.86021849800576</v>
      </c>
      <c r="T18" s="50">
        <f t="shared" si="1"/>
        <v>25.980750077624535</v>
      </c>
      <c r="V18" s="51" t="s">
        <v>91</v>
      </c>
      <c r="W18" s="50">
        <v>3.0844554972100853</v>
      </c>
      <c r="X18" s="50">
        <v>14.563469021392361</v>
      </c>
      <c r="Y18" s="50">
        <v>17.416659673675053</v>
      </c>
      <c r="Z18" s="50">
        <v>67.743364118949984</v>
      </c>
      <c r="AA18" s="50">
        <v>32.256635881050002</v>
      </c>
      <c r="AB18" s="50">
        <v>19.680195237058708</v>
      </c>
      <c r="AE18" t="s">
        <v>91</v>
      </c>
      <c r="AG18" s="58">
        <v>8.0635831266354909</v>
      </c>
      <c r="AH18" s="58">
        <v>28.569652326618801</v>
      </c>
      <c r="AI18" s="58">
        <v>43.216844612321147</v>
      </c>
      <c r="AJ18" s="58">
        <v>63.722913812304476</v>
      </c>
      <c r="AK18" s="58">
        <v>24.3</v>
      </c>
    </row>
    <row r="19" spans="1:37" x14ac:dyDescent="0.2">
      <c r="A19" s="51" t="s">
        <v>92</v>
      </c>
      <c r="B19" s="58">
        <v>880.1301301301304</v>
      </c>
      <c r="C19" s="58">
        <v>69.434176855274117</v>
      </c>
      <c r="D19" s="58">
        <v>135.79140457945863</v>
      </c>
      <c r="E19" s="58">
        <v>256.32841250761578</v>
      </c>
      <c r="F19" s="58">
        <v>178.04040300435614</v>
      </c>
      <c r="I19" s="51" t="s">
        <v>92</v>
      </c>
      <c r="J19" s="50">
        <v>4.1431147540983506</v>
      </c>
      <c r="K19" s="50">
        <v>12.624403437186823</v>
      </c>
      <c r="L19" s="50">
        <v>70.759306461236164</v>
      </c>
      <c r="M19" s="50">
        <v>2.5314562513333012</v>
      </c>
      <c r="N19" s="50">
        <v>9.8956926188483596</v>
      </c>
      <c r="O19" s="50">
        <v>85.915166149756288</v>
      </c>
      <c r="P19" s="50">
        <v>87.704440735368166</v>
      </c>
      <c r="Q19" s="50">
        <v>12.249532787334834</v>
      </c>
      <c r="S19" s="50">
        <f t="shared" si="0"/>
        <v>119.0950919531153</v>
      </c>
      <c r="T19" s="50">
        <f t="shared" si="1"/>
        <v>16.633812626343278</v>
      </c>
      <c r="V19" s="51" t="s">
        <v>92</v>
      </c>
      <c r="W19" s="50">
        <v>2.1726624732713375</v>
      </c>
      <c r="X19" s="50">
        <v>11.235831503464196</v>
      </c>
      <c r="Y19" s="50">
        <v>13.77770903928932</v>
      </c>
      <c r="Z19" s="50">
        <v>87.375596562813172</v>
      </c>
      <c r="AA19" s="50">
        <v>12.624403437186826</v>
      </c>
      <c r="AB19" s="50">
        <v>4.1431147540983524</v>
      </c>
      <c r="AE19" t="s">
        <v>92</v>
      </c>
      <c r="AG19" s="58">
        <v>5.3067920084647566</v>
      </c>
      <c r="AH19" s="58">
        <v>5.3717407013200322</v>
      </c>
      <c r="AI19" s="58">
        <v>26.249751631022299</v>
      </c>
      <c r="AJ19" s="58">
        <v>38.633798198725636</v>
      </c>
      <c r="AK19" s="58">
        <v>17</v>
      </c>
    </row>
    <row r="20" spans="1:37" x14ac:dyDescent="0.2">
      <c r="A20" s="51" t="s">
        <v>92</v>
      </c>
      <c r="B20" s="58">
        <v>883.70463078848627</v>
      </c>
      <c r="C20" s="58">
        <v>70.246997507363886</v>
      </c>
      <c r="D20" s="58">
        <v>153.77757171519582</v>
      </c>
      <c r="E20" s="58">
        <v>265.88305099956148</v>
      </c>
      <c r="F20" s="58">
        <v>227.79519782478985</v>
      </c>
      <c r="I20" s="51" t="s">
        <v>92</v>
      </c>
      <c r="J20" s="50">
        <v>15.760187926465715</v>
      </c>
      <c r="K20" s="50">
        <v>18.888136327790633</v>
      </c>
      <c r="L20" s="50">
        <v>46.168124028178774</v>
      </c>
      <c r="M20" s="50">
        <v>2.2760146105585446</v>
      </c>
      <c r="N20" s="50">
        <v>9.8356345670565659</v>
      </c>
      <c r="O20" s="50">
        <v>67.332274966527947</v>
      </c>
      <c r="P20" s="50">
        <v>81.247743030897013</v>
      </c>
      <c r="Q20" s="50">
        <v>11.680354429153223</v>
      </c>
      <c r="S20" s="50">
        <f t="shared" si="0"/>
        <v>124.94080630631566</v>
      </c>
      <c r="T20" s="50">
        <f t="shared" si="1"/>
        <v>17.961765408880147</v>
      </c>
      <c r="V20" s="51" t="s">
        <v>92</v>
      </c>
      <c r="W20" s="50">
        <v>2.4604411474431331</v>
      </c>
      <c r="X20" s="50">
        <v>11.13641782483489</v>
      </c>
      <c r="Y20" s="50">
        <v>13.401711865839799</v>
      </c>
      <c r="Z20" s="50">
        <v>81.111863672209367</v>
      </c>
      <c r="AA20" s="50">
        <v>18.888136327790637</v>
      </c>
      <c r="AB20" s="50">
        <v>15.760187926465719</v>
      </c>
      <c r="AE20" t="s">
        <v>92</v>
      </c>
      <c r="AG20" s="58">
        <v>14.688202845817116</v>
      </c>
      <c r="AH20" s="58">
        <v>14.638966956304182</v>
      </c>
      <c r="AI20" s="58">
        <v>29.251454575161755</v>
      </c>
      <c r="AJ20" s="58">
        <v>47.505567027388011</v>
      </c>
      <c r="AK20" s="58">
        <v>16.600000000000001</v>
      </c>
    </row>
    <row r="21" spans="1:37" x14ac:dyDescent="0.2">
      <c r="A21" s="51" t="s">
        <v>92</v>
      </c>
      <c r="B21" s="58">
        <v>884.4882860665856</v>
      </c>
      <c r="C21" s="58">
        <v>76.506998271343249</v>
      </c>
      <c r="D21" s="58">
        <v>154.85895957841652</v>
      </c>
      <c r="E21" s="58">
        <v>263.95446042095642</v>
      </c>
      <c r="F21" s="58">
        <v>248.63462928894134</v>
      </c>
      <c r="I21" s="51" t="s">
        <v>92</v>
      </c>
      <c r="J21" s="50">
        <v>19.571346191635186</v>
      </c>
      <c r="K21" s="50">
        <v>25.314841192375532</v>
      </c>
      <c r="L21" s="50">
        <v>32.795116885311558</v>
      </c>
      <c r="M21" s="50">
        <v>9.2826401773162335</v>
      </c>
      <c r="N21" s="50">
        <v>9.242280872197469</v>
      </c>
      <c r="O21" s="50">
        <v>67.392598255003321</v>
      </c>
      <c r="P21" s="50">
        <v>85.117571891706916</v>
      </c>
      <c r="Q21" s="50">
        <v>11.088653427129067</v>
      </c>
      <c r="S21" s="50">
        <f t="shared" si="0"/>
        <v>131.81218624990802</v>
      </c>
      <c r="T21" s="50">
        <f t="shared" si="1"/>
        <v>17.1717733285085</v>
      </c>
      <c r="V21" s="51" t="s">
        <v>92</v>
      </c>
      <c r="W21" s="50">
        <v>2.4777433532546644</v>
      </c>
      <c r="X21" s="50">
        <v>10.435509570505562</v>
      </c>
      <c r="Y21" s="50">
        <v>19.729533392457093</v>
      </c>
      <c r="Z21" s="50">
        <v>74.685158807624475</v>
      </c>
      <c r="AA21" s="50">
        <v>25.314841192375525</v>
      </c>
      <c r="AB21" s="50">
        <v>19.571346191635183</v>
      </c>
      <c r="AE21" t="s">
        <v>92</v>
      </c>
      <c r="AG21" s="58">
        <v>19.129711572778344</v>
      </c>
      <c r="AH21" s="58">
        <v>26.251051462964917</v>
      </c>
      <c r="AI21" s="58">
        <v>22.634023511435508</v>
      </c>
      <c r="AJ21" s="58">
        <v>47.953219172141409</v>
      </c>
      <c r="AK21" s="58">
        <v>12.9</v>
      </c>
    </row>
    <row r="22" spans="1:37" x14ac:dyDescent="0.2">
      <c r="A22" s="51" t="s">
        <v>92</v>
      </c>
      <c r="B22" s="58">
        <v>883.11751533443748</v>
      </c>
      <c r="C22" s="58">
        <v>69.952042335041696</v>
      </c>
      <c r="D22" s="58">
        <v>141.46628758718722</v>
      </c>
      <c r="E22" s="58">
        <v>244.19468106499102</v>
      </c>
      <c r="F22" s="58">
        <v>278.75793254839351</v>
      </c>
      <c r="I22" s="51" t="s">
        <v>92</v>
      </c>
      <c r="J22" s="50">
        <v>8.2996428571428709</v>
      </c>
      <c r="K22" s="50">
        <v>13.502499999999987</v>
      </c>
      <c r="L22" s="50">
        <v>51.203793291096964</v>
      </c>
      <c r="M22" s="50">
        <v>14.314364464763171</v>
      </c>
      <c r="N22" s="50">
        <v>11.354295269889304</v>
      </c>
      <c r="O22" s="50">
        <v>79.020657755860114</v>
      </c>
      <c r="P22" s="50">
        <v>85.155351085445176</v>
      </c>
      <c r="Q22" s="50">
        <v>13.519244797447115</v>
      </c>
      <c r="S22" s="50">
        <f t="shared" si="0"/>
        <v>120.46611386241483</v>
      </c>
      <c r="T22" s="50">
        <f t="shared" si="1"/>
        <v>19.125173724772385</v>
      </c>
      <c r="V22" s="51" t="s">
        <v>92</v>
      </c>
      <c r="W22" s="50">
        <v>2.2634606013949954</v>
      </c>
      <c r="X22" s="50">
        <v>12.857060439560438</v>
      </c>
      <c r="Y22" s="50">
        <v>27.161548140793553</v>
      </c>
      <c r="Z22" s="50">
        <v>86.497500000000016</v>
      </c>
      <c r="AA22" s="50">
        <v>13.502499999999987</v>
      </c>
      <c r="AB22" s="50">
        <v>8.2996428571428709</v>
      </c>
      <c r="AE22" t="s">
        <v>92</v>
      </c>
      <c r="AG22" s="58">
        <v>9.9695905098947346</v>
      </c>
      <c r="AH22" s="58">
        <v>21.939631998152034</v>
      </c>
      <c r="AI22" s="58">
        <v>37.809586315720026</v>
      </c>
      <c r="AJ22" s="58">
        <v>45.715382928767369</v>
      </c>
      <c r="AK22" s="58">
        <v>16</v>
      </c>
    </row>
    <row r="23" spans="1:37" x14ac:dyDescent="0.2">
      <c r="A23" s="51" t="s">
        <v>93</v>
      </c>
      <c r="B23" s="58">
        <v>887.5837248825361</v>
      </c>
      <c r="C23" s="58">
        <v>78.335304387001784</v>
      </c>
      <c r="D23" s="58">
        <v>157.71194622713537</v>
      </c>
      <c r="E23" s="58">
        <v>354.62969075568748</v>
      </c>
      <c r="F23" s="58">
        <v>25.778515775896338</v>
      </c>
      <c r="I23" s="51" t="s">
        <v>93</v>
      </c>
      <c r="J23" s="50">
        <v>21.310143397790611</v>
      </c>
      <c r="K23" s="50">
        <v>30.616355140186897</v>
      </c>
      <c r="L23" s="50">
        <v>21.238891405409092</v>
      </c>
      <c r="M23" s="50">
        <v>14.028740706893419</v>
      </c>
      <c r="N23" s="50">
        <v>2.1456115809224507</v>
      </c>
      <c r="O23" s="50">
        <v>65.883987252489405</v>
      </c>
      <c r="P23" s="50">
        <v>85.562329108422688</v>
      </c>
      <c r="Q23" s="50">
        <v>3.7774131227797736</v>
      </c>
      <c r="S23" s="50">
        <f t="shared" si="0"/>
        <v>134.94201447416017</v>
      </c>
      <c r="T23" s="50">
        <f t="shared" si="1"/>
        <v>5.9574317529751912</v>
      </c>
      <c r="V23" s="51" t="s">
        <v>93</v>
      </c>
      <c r="W23" s="50">
        <v>2.5233911396341662</v>
      </c>
      <c r="X23" s="50">
        <v>16.461398614769724</v>
      </c>
      <c r="Y23" s="50">
        <v>2.4173624648270824</v>
      </c>
      <c r="Z23" s="50">
        <v>69.383644859813103</v>
      </c>
      <c r="AA23" s="50">
        <v>30.616355140186897</v>
      </c>
      <c r="AB23" s="50">
        <v>21.310143397790611</v>
      </c>
      <c r="AE23" t="s">
        <v>93</v>
      </c>
      <c r="AG23" s="58">
        <v>45.654948679306287</v>
      </c>
      <c r="AH23" s="58">
        <v>28.020612090006335</v>
      </c>
      <c r="AI23" s="58">
        <v>52.744635790183338</v>
      </c>
      <c r="AJ23" s="58">
        <v>63.328754607095462</v>
      </c>
      <c r="AK23" s="58">
        <v>12.5</v>
      </c>
    </row>
    <row r="24" spans="1:37" x14ac:dyDescent="0.2">
      <c r="A24" s="51" t="s">
        <v>93</v>
      </c>
      <c r="B24" s="58">
        <v>887.44720907749468</v>
      </c>
      <c r="C24" s="58">
        <v>82.621409322858852</v>
      </c>
      <c r="D24" s="58">
        <v>162.6987590609765</v>
      </c>
      <c r="E24" s="58">
        <v>378.98307141222432</v>
      </c>
      <c r="F24" s="58">
        <v>245.60433118053786</v>
      </c>
      <c r="I24" s="51" t="s">
        <v>93</v>
      </c>
      <c r="J24" s="50">
        <v>17.625643072939155</v>
      </c>
      <c r="K24" s="50">
        <v>34.30533505521867</v>
      </c>
      <c r="L24" s="50">
        <v>16.837032350524847</v>
      </c>
      <c r="M24" s="50">
        <v>23.93226612466475</v>
      </c>
      <c r="N24" s="50">
        <v>2.6131480078739395</v>
      </c>
      <c r="O24" s="50">
        <v>75.074633530408278</v>
      </c>
      <c r="P24" s="50">
        <v>90.840842955535464</v>
      </c>
      <c r="Q24" s="50">
        <v>4.472581655685909</v>
      </c>
      <c r="S24" s="50">
        <f t="shared" si="0"/>
        <v>147.79692420918667</v>
      </c>
      <c r="T24" s="50">
        <f t="shared" si="1"/>
        <v>7.2768348517898502</v>
      </c>
      <c r="V24" s="51" t="s">
        <v>93</v>
      </c>
      <c r="W24" s="50">
        <v>2.6031801449756244</v>
      </c>
      <c r="X24" s="50">
        <v>26.867637674321728</v>
      </c>
      <c r="Y24" s="50">
        <v>2.9445672724469079</v>
      </c>
      <c r="Z24" s="50">
        <v>65.694664944781337</v>
      </c>
      <c r="AA24" s="50">
        <v>34.305335055218663</v>
      </c>
      <c r="AB24" s="50">
        <v>17.625643072939152</v>
      </c>
      <c r="AE24" t="s">
        <v>93</v>
      </c>
      <c r="AG24" s="58">
        <v>27.204388351681409</v>
      </c>
      <c r="AH24" s="58">
        <v>37.521909487704455</v>
      </c>
      <c r="AI24" s="58">
        <v>47.751656370655439</v>
      </c>
      <c r="AJ24" s="58">
        <v>68.234006270607807</v>
      </c>
      <c r="AK24" s="58">
        <v>18.7</v>
      </c>
    </row>
    <row r="25" spans="1:37" x14ac:dyDescent="0.2">
      <c r="A25" s="51" t="s">
        <v>93</v>
      </c>
      <c r="B25" s="58">
        <v>891.98824492942163</v>
      </c>
      <c r="C25" s="58">
        <v>84.147988117741903</v>
      </c>
      <c r="D25" s="58">
        <v>153.57267262802401</v>
      </c>
      <c r="E25" s="58">
        <v>388.67709520928969</v>
      </c>
      <c r="F25" s="58">
        <v>192.37061375474278</v>
      </c>
      <c r="I25" s="51" t="s">
        <v>93</v>
      </c>
      <c r="J25" s="50">
        <v>19.562371838687636</v>
      </c>
      <c r="K25" s="50">
        <v>35.805023923444985</v>
      </c>
      <c r="L25" s="50">
        <v>31.161783130190106</v>
      </c>
      <c r="M25" s="50">
        <v>30.319521828457948</v>
      </c>
      <c r="N25" s="50">
        <v>1.6685911341835915</v>
      </c>
      <c r="O25" s="50">
        <v>97.286328882093031</v>
      </c>
      <c r="P25" s="50">
        <v>114.43913220357712</v>
      </c>
      <c r="Q25" s="50">
        <v>4.0781596513871339</v>
      </c>
      <c r="S25" s="50">
        <f t="shared" si="0"/>
        <v>175.74723385735106</v>
      </c>
      <c r="T25" s="50">
        <f t="shared" si="1"/>
        <v>6.2629387706729283</v>
      </c>
      <c r="V25" s="51" t="s">
        <v>93</v>
      </c>
      <c r="W25" s="50">
        <v>2.4571627620483847</v>
      </c>
      <c r="X25" s="50">
        <v>30.888414217361575</v>
      </c>
      <c r="Y25" s="50">
        <v>0.56368008805532688</v>
      </c>
      <c r="Z25" s="50">
        <v>64.194976076555022</v>
      </c>
      <c r="AA25" s="50">
        <v>35.805023923444985</v>
      </c>
      <c r="AB25" s="50">
        <v>19.562371838687636</v>
      </c>
      <c r="AE25" t="s">
        <v>93</v>
      </c>
      <c r="AG25" s="58">
        <v>18.885329757818631</v>
      </c>
      <c r="AH25" s="58">
        <v>29.625425279645242</v>
      </c>
      <c r="AI25" s="58">
        <v>40.441499636540165</v>
      </c>
      <c r="AJ25" s="58">
        <v>61.901646107707826</v>
      </c>
      <c r="AK25" s="58">
        <v>19.600000000000001</v>
      </c>
    </row>
    <row r="26" spans="1:37" x14ac:dyDescent="0.2">
      <c r="A26" s="51" t="s">
        <v>93</v>
      </c>
      <c r="B26" s="58">
        <v>890.5743740795275</v>
      </c>
      <c r="C26" s="58">
        <v>75.188798853426974</v>
      </c>
      <c r="D26" s="58">
        <v>155.92315232775951</v>
      </c>
      <c r="E26" s="58">
        <v>376.37948974957538</v>
      </c>
      <c r="F26" s="58">
        <v>237.55334690487882</v>
      </c>
      <c r="I26" s="51" t="s">
        <v>93</v>
      </c>
      <c r="J26" s="50">
        <v>17.498530997304588</v>
      </c>
      <c r="K26" s="50">
        <v>33.521729559748444</v>
      </c>
      <c r="L26" s="50">
        <v>38.203998077859595</v>
      </c>
      <c r="M26" s="50">
        <v>11.624316036081799</v>
      </c>
      <c r="N26" s="50">
        <v>2.1577139590267502</v>
      </c>
      <c r="O26" s="50">
        <v>83.350043673689839</v>
      </c>
      <c r="P26" s="50">
        <v>98.784177304463398</v>
      </c>
      <c r="Q26" s="50">
        <v>4.2221113255577682</v>
      </c>
      <c r="S26" s="50">
        <f t="shared" si="0"/>
        <v>154.02740325416249</v>
      </c>
      <c r="T26" s="50">
        <f t="shared" si="1"/>
        <v>6.5832490735970248</v>
      </c>
      <c r="V26" s="51" t="s">
        <v>93</v>
      </c>
      <c r="W26" s="50">
        <v>2.4947704372441528</v>
      </c>
      <c r="X26" s="50">
        <v>14.058741107463026</v>
      </c>
      <c r="Y26" s="50">
        <v>2.4228340965423598</v>
      </c>
      <c r="Z26" s="50">
        <v>66.478270440251563</v>
      </c>
      <c r="AA26" s="50">
        <v>33.521729559748437</v>
      </c>
      <c r="AB26" s="50">
        <v>17.498530997304584</v>
      </c>
      <c r="AE26" t="s">
        <v>93</v>
      </c>
      <c r="AG26" s="58">
        <v>23.754959555455837</v>
      </c>
      <c r="AH26" s="58">
        <v>30.788659818424456</v>
      </c>
      <c r="AI26" s="58">
        <v>52.079222363309633</v>
      </c>
      <c r="AJ26" s="58">
        <v>66.24577816128695</v>
      </c>
      <c r="AK26" s="58">
        <v>20.3</v>
      </c>
    </row>
    <row r="27" spans="1:37" x14ac:dyDescent="0.2">
      <c r="A27" s="51" t="s">
        <v>94</v>
      </c>
      <c r="B27" s="58">
        <v>882.94465018516723</v>
      </c>
      <c r="C27" s="58">
        <v>69.375956469987557</v>
      </c>
      <c r="D27" s="58">
        <v>132.07765481907245</v>
      </c>
      <c r="E27" s="58">
        <v>301.81048617453206</v>
      </c>
      <c r="F27" s="58">
        <v>289.5437417858268</v>
      </c>
      <c r="I27" s="51" t="s">
        <v>94</v>
      </c>
      <c r="J27" s="50">
        <v>16.813319664600268</v>
      </c>
      <c r="K27" s="50">
        <v>20.15256691717666</v>
      </c>
      <c r="L27" s="50">
        <v>40.982692199473306</v>
      </c>
      <c r="M27" s="50">
        <v>10.173938974315874</v>
      </c>
      <c r="N27" s="50">
        <v>14.101552624865723</v>
      </c>
      <c r="O27" s="50">
        <v>71.309198090965836</v>
      </c>
      <c r="P27" s="50">
        <v>85.226712756948203</v>
      </c>
      <c r="Q27" s="50">
        <v>16.997357623483627</v>
      </c>
      <c r="S27" s="50">
        <f t="shared" si="0"/>
        <v>112.56544348876443</v>
      </c>
      <c r="T27" s="50">
        <f t="shared" si="1"/>
        <v>22.449711330308002</v>
      </c>
      <c r="V27" s="51" t="s">
        <v>94</v>
      </c>
      <c r="W27" s="50">
        <v>2.113242477105159</v>
      </c>
      <c r="X27" s="50">
        <v>15.952828465205188</v>
      </c>
      <c r="Y27" s="50">
        <v>26.110341216099176</v>
      </c>
      <c r="Z27" s="50">
        <v>79.847433082823343</v>
      </c>
      <c r="AA27" s="50">
        <v>20.152566917176664</v>
      </c>
      <c r="AB27" s="50">
        <v>16.813319664600268</v>
      </c>
      <c r="AE27" t="s">
        <v>94</v>
      </c>
      <c r="AG27" s="58">
        <v>15.375142115407309</v>
      </c>
      <c r="AH27" s="58">
        <v>19.677681549198713</v>
      </c>
      <c r="AI27" s="58">
        <v>28.167917704756338</v>
      </c>
      <c r="AJ27" s="58">
        <v>45.165389198509779</v>
      </c>
      <c r="AK27" s="58">
        <v>14.2</v>
      </c>
    </row>
    <row r="28" spans="1:37" x14ac:dyDescent="0.2">
      <c r="A28" s="51" t="s">
        <v>94</v>
      </c>
      <c r="B28" s="58">
        <v>876.03760376037724</v>
      </c>
      <c r="C28" s="58">
        <v>69.981163308409066</v>
      </c>
      <c r="D28" s="58">
        <v>143.08609141148105</v>
      </c>
      <c r="E28" s="58">
        <v>307.65664775815765</v>
      </c>
      <c r="F28" s="58">
        <v>230.28085659857527</v>
      </c>
      <c r="I28" s="51" t="s">
        <v>94</v>
      </c>
      <c r="J28" s="50">
        <v>15.603693553463188</v>
      </c>
      <c r="K28" s="50">
        <v>23.613516575272229</v>
      </c>
      <c r="L28" s="50">
        <v>49.226982295507284</v>
      </c>
      <c r="M28" s="50">
        <v>7.3382394448140555</v>
      </c>
      <c r="N28" s="50">
        <v>8.454527810389445</v>
      </c>
      <c r="O28" s="50">
        <v>80.178738315593563</v>
      </c>
      <c r="P28" s="50">
        <v>92.526442495834672</v>
      </c>
      <c r="Q28" s="50">
        <v>11.710517183611518</v>
      </c>
      <c r="S28" s="50">
        <f t="shared" si="0"/>
        <v>132.39247008938145</v>
      </c>
      <c r="T28" s="50">
        <f t="shared" si="1"/>
        <v>16.756121322099574</v>
      </c>
      <c r="V28" s="51" t="s">
        <v>94</v>
      </c>
      <c r="W28" s="50">
        <v>2.2893774625836967</v>
      </c>
      <c r="X28" s="50">
        <v>16.99278769883351</v>
      </c>
      <c r="Y28" s="50">
        <v>9.650873174962495</v>
      </c>
      <c r="Z28" s="50">
        <v>76.386483424727771</v>
      </c>
      <c r="AA28" s="50">
        <v>23.613516575272232</v>
      </c>
      <c r="AB28" s="50">
        <v>15.603693553463192</v>
      </c>
      <c r="AE28" t="s">
        <v>94</v>
      </c>
      <c r="AG28" s="58">
        <v>18.377879036168899</v>
      </c>
      <c r="AH28" s="58">
        <v>18.377879036168899</v>
      </c>
      <c r="AI28" s="58">
        <v>34.387815226205817</v>
      </c>
      <c r="AJ28" s="58">
        <v>50.302036373257287</v>
      </c>
      <c r="AK28" s="58">
        <v>16.2</v>
      </c>
    </row>
    <row r="29" spans="1:37" x14ac:dyDescent="0.2">
      <c r="A29" s="51" t="s">
        <v>94</v>
      </c>
      <c r="B29" s="58">
        <v>884.90863974734839</v>
      </c>
      <c r="C29" s="58">
        <v>69.287243805444902</v>
      </c>
      <c r="D29" s="58">
        <v>136.26591418880014</v>
      </c>
      <c r="E29" s="58">
        <v>239.31859773899728</v>
      </c>
      <c r="F29" s="58">
        <v>227.6895357331862</v>
      </c>
      <c r="I29" s="51" t="s">
        <v>94</v>
      </c>
      <c r="J29" s="50">
        <v>15.949871212304215</v>
      </c>
      <c r="K29" s="50">
        <v>29.998837657925016</v>
      </c>
      <c r="L29" s="50">
        <v>30.797126514475913</v>
      </c>
      <c r="M29" s="50">
        <v>3.2565003701892192</v>
      </c>
      <c r="N29" s="50">
        <v>8.5311136458478121</v>
      </c>
      <c r="O29" s="50">
        <v>64.052464542590158</v>
      </c>
      <c r="P29" s="50">
        <v>77.401220443520145</v>
      </c>
      <c r="Q29" s="50">
        <v>11.132228957222033</v>
      </c>
      <c r="S29" s="50">
        <f t="shared" si="0"/>
        <v>105.4714806306512</v>
      </c>
      <c r="T29" s="50">
        <f t="shared" si="1"/>
        <v>15.169433558148937</v>
      </c>
      <c r="V29" s="51" t="s">
        <v>94</v>
      </c>
      <c r="W29" s="50">
        <v>2.1802546270208021</v>
      </c>
      <c r="X29" s="50">
        <v>9.6542734395592991</v>
      </c>
      <c r="Y29" s="50">
        <v>12.931686671698591</v>
      </c>
      <c r="Z29" s="50">
        <v>70.001162342074977</v>
      </c>
      <c r="AA29" s="50">
        <v>29.998837657925019</v>
      </c>
      <c r="AB29" s="50">
        <v>15.949871212304215</v>
      </c>
      <c r="AE29" t="s">
        <v>94</v>
      </c>
      <c r="AG29" s="58">
        <v>22.659595903357978</v>
      </c>
      <c r="AH29" s="58">
        <v>22.70474653814437</v>
      </c>
      <c r="AI29" s="58">
        <v>35.010760397586509</v>
      </c>
      <c r="AJ29" s="58">
        <v>47.319234721661118</v>
      </c>
      <c r="AK29" s="58">
        <v>12.5</v>
      </c>
    </row>
    <row r="30" spans="1:37" x14ac:dyDescent="0.2">
      <c r="A30" s="51" t="s">
        <v>94</v>
      </c>
      <c r="B30" s="58">
        <v>591.80480660408773</v>
      </c>
      <c r="C30" s="58">
        <v>66.032960233983928</v>
      </c>
      <c r="D30" s="58">
        <v>225.25948325455676</v>
      </c>
      <c r="E30" s="58">
        <v>364.83753989020215</v>
      </c>
      <c r="F30" s="58">
        <v>445.40956855978732</v>
      </c>
      <c r="I30" s="51" t="s">
        <v>94</v>
      </c>
      <c r="J30" s="50">
        <v>14.099598976401978</v>
      </c>
      <c r="K30" s="50">
        <v>20.579639934533546</v>
      </c>
      <c r="L30" s="50">
        <v>56.109162225299336</v>
      </c>
      <c r="M30" s="50">
        <v>8.9063952869536536</v>
      </c>
      <c r="N30" s="50">
        <v>5.937596857969103</v>
      </c>
      <c r="O30" s="50">
        <v>85.595197446786528</v>
      </c>
      <c r="P30" s="50">
        <v>96.218849318750472</v>
      </c>
      <c r="Q30" s="50">
        <v>9.413543962407136</v>
      </c>
      <c r="S30" s="50">
        <f t="shared" si="0"/>
        <v>216.74208276889792</v>
      </c>
      <c r="T30" s="50">
        <f t="shared" si="1"/>
        <v>21.204900485658843</v>
      </c>
      <c r="V30" s="51" t="s">
        <v>94</v>
      </c>
      <c r="W30" s="50">
        <v>3.6041517320729084</v>
      </c>
      <c r="X30" s="50">
        <v>10.03905661437101</v>
      </c>
      <c r="Y30" s="50">
        <v>18.942795141487931</v>
      </c>
      <c r="Z30" s="50">
        <v>79.420360065466454</v>
      </c>
      <c r="AA30" s="50">
        <v>20.579639934533546</v>
      </c>
      <c r="AB30" s="50">
        <v>14.099598976401975</v>
      </c>
      <c r="AE30" t="s">
        <v>94</v>
      </c>
      <c r="AG30" s="58">
        <v>24.605152870333956</v>
      </c>
      <c r="AH30" s="58">
        <v>24.561842026296894</v>
      </c>
      <c r="AI30" s="58">
        <v>52.333532597005465</v>
      </c>
      <c r="AJ30" s="58">
        <v>74.550885053572387</v>
      </c>
      <c r="AK30" s="58">
        <v>25.4</v>
      </c>
    </row>
    <row r="31" spans="1:37" x14ac:dyDescent="0.2">
      <c r="A31" s="51" t="s">
        <v>95</v>
      </c>
      <c r="B31" s="58">
        <v>884.58474407488552</v>
      </c>
      <c r="C31" s="58">
        <v>73.286052009455517</v>
      </c>
      <c r="D31" s="58">
        <v>134.6872369286649</v>
      </c>
      <c r="E31" s="58">
        <v>289.71941537167686</v>
      </c>
      <c r="F31" s="58">
        <v>213.81932763115975</v>
      </c>
      <c r="I31" s="51" t="s">
        <v>95</v>
      </c>
      <c r="J31" s="50">
        <v>14.860195516162673</v>
      </c>
      <c r="K31" s="50">
        <v>28.394434306569334</v>
      </c>
      <c r="L31" s="50">
        <v>41.555526322763171</v>
      </c>
      <c r="M31" s="50">
        <v>5.475648746069429</v>
      </c>
      <c r="N31" s="50">
        <v>4.4705653770299243</v>
      </c>
      <c r="O31" s="50">
        <v>75.425609375401933</v>
      </c>
      <c r="P31" s="50">
        <v>86.341982179125296</v>
      </c>
      <c r="Q31" s="50">
        <v>8.4143880894692415</v>
      </c>
      <c r="S31" s="50">
        <f t="shared" si="0"/>
        <v>116.29163010650412</v>
      </c>
      <c r="T31" s="50">
        <f t="shared" si="1"/>
        <v>11.333106822160799</v>
      </c>
      <c r="V31" s="51" t="s">
        <v>95</v>
      </c>
      <c r="W31" s="50">
        <v>2.1549957908586386</v>
      </c>
      <c r="X31" s="50">
        <v>10.529439687040776</v>
      </c>
      <c r="Y31" s="50">
        <v>5.0538576512590891</v>
      </c>
      <c r="Z31" s="50">
        <v>71.605565693430663</v>
      </c>
      <c r="AA31" s="50">
        <v>28.394434306569334</v>
      </c>
      <c r="AB31" s="50">
        <v>14.860195516162673</v>
      </c>
      <c r="AE31" t="s">
        <v>95</v>
      </c>
      <c r="AG31" s="58">
        <v>13.259402434930653</v>
      </c>
      <c r="AH31" s="58">
        <v>21.648187755139215</v>
      </c>
      <c r="AI31" s="58">
        <v>29.92398370959404</v>
      </c>
      <c r="AJ31" s="58">
        <v>50.679899233753297</v>
      </c>
      <c r="AK31" s="58">
        <v>17.2</v>
      </c>
    </row>
    <row r="32" spans="1:37" x14ac:dyDescent="0.2">
      <c r="A32" s="51" t="s">
        <v>95</v>
      </c>
      <c r="B32" s="58">
        <v>870.11845031810844</v>
      </c>
      <c r="C32" s="58">
        <v>82.629889430507362</v>
      </c>
      <c r="D32" s="58">
        <v>138.26701284172262</v>
      </c>
      <c r="E32" s="58">
        <v>324.94241904541144</v>
      </c>
      <c r="F32" s="58">
        <v>111.05817397440279</v>
      </c>
      <c r="I32" s="51" t="s">
        <v>95</v>
      </c>
      <c r="J32" s="50">
        <v>4.8067337893006057</v>
      </c>
      <c r="K32" s="50">
        <v>25.468611457381858</v>
      </c>
      <c r="L32" s="50">
        <v>66.004308061767418</v>
      </c>
      <c r="M32" s="50">
        <v>10.441753027909074</v>
      </c>
      <c r="N32" s="50">
        <v>1.1890126241782475</v>
      </c>
      <c r="O32" s="50">
        <v>101.91467254705834</v>
      </c>
      <c r="P32" s="50">
        <v>101.39253456919251</v>
      </c>
      <c r="Q32" s="50">
        <v>6.5178843913446975</v>
      </c>
      <c r="S32" s="50">
        <f t="shared" si="0"/>
        <v>140.19242879333345</v>
      </c>
      <c r="T32" s="50">
        <f t="shared" si="1"/>
        <v>9.0120840483892071</v>
      </c>
      <c r="V32" s="51" t="s">
        <v>95</v>
      </c>
      <c r="W32" s="50">
        <v>2.2122722054675625</v>
      </c>
      <c r="X32" s="50">
        <v>11.822143654475967</v>
      </c>
      <c r="Y32" s="50">
        <v>1.3664951291902312</v>
      </c>
      <c r="Z32" s="50">
        <v>74.531388542618146</v>
      </c>
      <c r="AA32" s="50">
        <v>25.468611457381851</v>
      </c>
      <c r="AB32" s="50">
        <v>4.8067337893006057</v>
      </c>
      <c r="AE32" t="s">
        <v>95</v>
      </c>
      <c r="AG32" s="58">
        <v>10.277408334647765</v>
      </c>
      <c r="AH32" s="58">
        <v>10.308793760958885</v>
      </c>
      <c r="AI32" s="58">
        <v>31.207302960667914</v>
      </c>
      <c r="AJ32" s="58">
        <v>52.137197586688103</v>
      </c>
      <c r="AK32" s="58">
        <v>21.2</v>
      </c>
    </row>
    <row r="33" spans="1:37" x14ac:dyDescent="0.2">
      <c r="A33" s="51" t="s">
        <v>95</v>
      </c>
      <c r="B33" s="58">
        <v>875.28140477262582</v>
      </c>
      <c r="C33" s="58">
        <v>73.045267489712231</v>
      </c>
      <c r="D33" s="58">
        <v>145.63500380921798</v>
      </c>
      <c r="E33" s="58">
        <v>328.06415169192917</v>
      </c>
      <c r="F33" s="58">
        <v>256.08279777892761</v>
      </c>
      <c r="I33" s="51" t="s">
        <v>95</v>
      </c>
      <c r="J33" s="50">
        <v>10.127047619047623</v>
      </c>
      <c r="K33" s="50">
        <v>30.670837606837591</v>
      </c>
      <c r="L33" s="50">
        <v>43.292582588608234</v>
      </c>
      <c r="M33" s="50">
        <v>2.4032683822256113</v>
      </c>
      <c r="N33" s="50">
        <v>9.5151216685134052</v>
      </c>
      <c r="O33" s="50">
        <v>76.366688577671425</v>
      </c>
      <c r="P33" s="50">
        <v>82.500706728605508</v>
      </c>
      <c r="Q33" s="50">
        <v>13.508151136626944</v>
      </c>
      <c r="S33" s="50">
        <f t="shared" si="0"/>
        <v>120.14990738683639</v>
      </c>
      <c r="T33" s="50">
        <f t="shared" si="1"/>
        <v>19.672596422381574</v>
      </c>
      <c r="V33" s="51" t="s">
        <v>95</v>
      </c>
      <c r="W33" s="50">
        <v>2.3301600609474873</v>
      </c>
      <c r="X33" s="50">
        <v>13.26670003500773</v>
      </c>
      <c r="Y33" s="50">
        <v>10.87092861407832</v>
      </c>
      <c r="Z33" s="50">
        <v>69.32916239316242</v>
      </c>
      <c r="AA33" s="50">
        <v>30.670837606837591</v>
      </c>
      <c r="AB33" s="50">
        <v>10.127047619047623</v>
      </c>
      <c r="AE33" t="s">
        <v>95</v>
      </c>
      <c r="AG33" s="58">
        <v>27.84496518082371</v>
      </c>
      <c r="AH33" s="58">
        <v>27.870878608599156</v>
      </c>
      <c r="AI33" s="58">
        <v>35.71558149627149</v>
      </c>
      <c r="AJ33" s="58">
        <v>74.974423005873788</v>
      </c>
      <c r="AK33" s="58">
        <v>23.4</v>
      </c>
    </row>
    <row r="34" spans="1:37" x14ac:dyDescent="0.2">
      <c r="A34" s="51" t="s">
        <v>95</v>
      </c>
      <c r="B34" s="58">
        <v>888.81181250619227</v>
      </c>
      <c r="C34" s="58">
        <v>87.802430594268628</v>
      </c>
      <c r="D34" s="58">
        <v>139.07167317086603</v>
      </c>
      <c r="E34" s="58">
        <v>301.12188394005557</v>
      </c>
      <c r="F34" s="58">
        <v>229.04196044152113</v>
      </c>
      <c r="I34" s="51" t="s">
        <v>95</v>
      </c>
      <c r="J34" s="50">
        <v>10.857700656234222</v>
      </c>
      <c r="K34" s="50">
        <v>28.166047684456032</v>
      </c>
      <c r="L34" s="50">
        <v>52.8644272001766</v>
      </c>
      <c r="M34" s="50">
        <v>6.696187503661144</v>
      </c>
      <c r="N34" s="50">
        <v>8.1118244591331319</v>
      </c>
      <c r="O34" s="50">
        <v>87.726662388293775</v>
      </c>
      <c r="P34" s="50">
        <v>93.997348017689092</v>
      </c>
      <c r="Q34" s="50">
        <v>12.698839485972023</v>
      </c>
      <c r="S34" s="50">
        <f t="shared" si="0"/>
        <v>130.72368462444209</v>
      </c>
      <c r="T34" s="50">
        <f t="shared" si="1"/>
        <v>17.660488546423899</v>
      </c>
      <c r="V34" s="51" t="s">
        <v>95</v>
      </c>
      <c r="W34" s="50">
        <v>2.2251467707338564</v>
      </c>
      <c r="X34" s="50">
        <v>15.807498035897385</v>
      </c>
      <c r="Y34" s="50">
        <v>9.1265938919737515</v>
      </c>
      <c r="Z34" s="50">
        <v>71.833952315543968</v>
      </c>
      <c r="AA34" s="50">
        <v>28.166047684456036</v>
      </c>
      <c r="AB34" s="50">
        <v>10.857700656234224</v>
      </c>
      <c r="AE34" t="s">
        <v>95</v>
      </c>
      <c r="AG34" s="58">
        <v>12.816170198391735</v>
      </c>
      <c r="AH34" s="58">
        <v>16.784772455040503</v>
      </c>
      <c r="AI34" s="58">
        <v>32.738936350137372</v>
      </c>
      <c r="AJ34" s="58">
        <v>44.718117599105362</v>
      </c>
      <c r="AK34" s="58">
        <v>15.5</v>
      </c>
    </row>
    <row r="35" spans="1:37" x14ac:dyDescent="0.2">
      <c r="AG35" s="58"/>
      <c r="AH35" s="58"/>
      <c r="AI35" s="58"/>
      <c r="AJ35" s="58"/>
      <c r="AK35" s="58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8"/>
  <sheetViews>
    <sheetView topLeftCell="Z1" workbookViewId="0">
      <selection activeCell="AM3" sqref="AM3"/>
    </sheetView>
  </sheetViews>
  <sheetFormatPr defaultRowHeight="14.25" x14ac:dyDescent="0.2"/>
  <cols>
    <col min="1" max="1" width="10.25" customWidth="1"/>
    <col min="2" max="4" width="9" style="50"/>
    <col min="5" max="6" width="11.125" style="50" customWidth="1"/>
    <col min="7" max="7" width="9" style="50"/>
    <col min="8" max="8" width="11.5" style="50" customWidth="1"/>
    <col min="9" max="9" width="8" style="50" customWidth="1"/>
    <col min="13" max="13" width="9" style="54"/>
    <col min="14" max="14" width="9" style="58"/>
    <col min="15" max="15" width="9" style="50"/>
    <col min="16" max="16" width="9" style="83"/>
    <col min="17" max="18" width="9" style="52"/>
    <col min="19" max="19" width="9" style="50"/>
    <col min="20" max="20" width="9" style="54"/>
    <col min="21" max="21" width="12" style="58" customWidth="1"/>
    <col min="22" max="22" width="9" style="50"/>
    <col min="23" max="23" width="9" style="83"/>
    <col min="24" max="25" width="9" style="52"/>
    <col min="26" max="26" width="9" style="50"/>
    <col min="27" max="27" width="9" style="54"/>
    <col min="28" max="28" width="9" style="58"/>
    <col min="29" max="30" width="9" style="50"/>
    <col min="31" max="31" width="9.5" style="54" customWidth="1"/>
    <col min="34" max="34" width="9" style="52"/>
    <col min="36" max="36" width="9" style="54"/>
    <col min="37" max="37" width="9" style="58"/>
    <col min="38" max="38" width="9" style="50"/>
  </cols>
  <sheetData>
    <row r="1" spans="1:39" x14ac:dyDescent="0.2">
      <c r="B1" s="53" t="s">
        <v>75</v>
      </c>
      <c r="J1" s="51" t="s">
        <v>59</v>
      </c>
      <c r="K1" s="51"/>
      <c r="Q1" s="56" t="s">
        <v>63</v>
      </c>
      <c r="R1" s="56"/>
      <c r="X1" s="56" t="s">
        <v>70</v>
      </c>
      <c r="AE1" s="55" t="s">
        <v>76</v>
      </c>
      <c r="AG1" s="51" t="s">
        <v>77</v>
      </c>
    </row>
    <row r="2" spans="1:39" x14ac:dyDescent="0.2">
      <c r="A2" t="s">
        <v>12</v>
      </c>
      <c r="B2" s="50" t="s">
        <v>29</v>
      </c>
      <c r="C2" s="50" t="s">
        <v>31</v>
      </c>
      <c r="D2" s="50" t="s">
        <v>41</v>
      </c>
      <c r="E2" s="50" t="s">
        <v>42</v>
      </c>
      <c r="F2" s="53" t="s">
        <v>119</v>
      </c>
      <c r="G2" s="50" t="s">
        <v>43</v>
      </c>
      <c r="H2" s="53" t="s">
        <v>83</v>
      </c>
      <c r="J2" s="50" t="s">
        <v>60</v>
      </c>
      <c r="K2" s="53" t="s">
        <v>67</v>
      </c>
      <c r="L2" s="50" t="s">
        <v>61</v>
      </c>
      <c r="M2" s="55" t="s">
        <v>62</v>
      </c>
      <c r="N2" s="59" t="s">
        <v>68</v>
      </c>
      <c r="O2" s="53" t="s">
        <v>116</v>
      </c>
      <c r="P2" s="82"/>
      <c r="Q2" s="56" t="s">
        <v>64</v>
      </c>
      <c r="R2" s="56" t="s">
        <v>67</v>
      </c>
      <c r="S2" s="53" t="s">
        <v>65</v>
      </c>
      <c r="T2" s="55" t="s">
        <v>66</v>
      </c>
      <c r="U2" s="59" t="s">
        <v>69</v>
      </c>
      <c r="V2" s="50" t="s">
        <v>117</v>
      </c>
      <c r="X2" s="56" t="s">
        <v>67</v>
      </c>
      <c r="Y2" s="56" t="s">
        <v>71</v>
      </c>
      <c r="Z2" s="53" t="s">
        <v>72</v>
      </c>
      <c r="AA2" s="55" t="s">
        <v>73</v>
      </c>
      <c r="AB2" s="59" t="s">
        <v>74</v>
      </c>
      <c r="AC2" s="53" t="s">
        <v>118</v>
      </c>
      <c r="AD2" s="53"/>
      <c r="AE2" s="55" t="s">
        <v>120</v>
      </c>
      <c r="AG2" t="s">
        <v>67</v>
      </c>
      <c r="AH2" s="52" t="s">
        <v>71</v>
      </c>
      <c r="AI2" t="s">
        <v>72</v>
      </c>
      <c r="AJ2" s="55" t="s">
        <v>78</v>
      </c>
      <c r="AK2" s="59" t="s">
        <v>122</v>
      </c>
      <c r="AL2" s="53" t="s">
        <v>123</v>
      </c>
      <c r="AM2" s="53" t="s">
        <v>121</v>
      </c>
    </row>
    <row r="3" spans="1:39" x14ac:dyDescent="0.2">
      <c r="A3">
        <v>1</v>
      </c>
      <c r="B3" s="50">
        <v>877.07687975218369</v>
      </c>
      <c r="C3" s="50">
        <v>0.87707687975218362</v>
      </c>
      <c r="D3" s="50">
        <v>7.55</v>
      </c>
      <c r="E3" s="50">
        <v>24.804112392074664</v>
      </c>
      <c r="F3" s="50">
        <f>(E3/B3)*1000</f>
        <v>28.280431242336494</v>
      </c>
      <c r="G3" s="50">
        <v>155.02570245046664</v>
      </c>
      <c r="H3" s="50">
        <v>176.75269526460309</v>
      </c>
      <c r="J3" s="52">
        <v>0.50109999999999999</v>
      </c>
      <c r="K3" s="52">
        <v>0.55449999999999999</v>
      </c>
      <c r="L3" s="50">
        <v>0.43</v>
      </c>
      <c r="M3" s="54">
        <f>(0.014*50*L3*0.01*1000)/J3</f>
        <v>6.0067850728397536</v>
      </c>
      <c r="N3" s="58">
        <f>M3-1.49</f>
        <v>4.5167850728397534</v>
      </c>
      <c r="O3" s="50">
        <v>5.1498165977376607</v>
      </c>
      <c r="P3" s="54"/>
      <c r="Q3" s="52">
        <v>0.50090000000000001</v>
      </c>
      <c r="R3" s="52">
        <v>0.55879999999999996</v>
      </c>
      <c r="S3" s="50">
        <v>0.56999999999999995</v>
      </c>
      <c r="T3" s="54">
        <f>(0.014*50*S3*0.01*1000)/Q3</f>
        <v>7.9656618087442617</v>
      </c>
      <c r="U3" s="58">
        <f>T3-1.695</f>
        <v>6.2706618087442614</v>
      </c>
      <c r="V3" s="50">
        <v>7.1495007490290066</v>
      </c>
      <c r="X3" s="52">
        <v>0.55569999999999997</v>
      </c>
      <c r="Y3" s="52">
        <v>1.0004</v>
      </c>
      <c r="Z3" s="50">
        <v>3.05</v>
      </c>
      <c r="AA3" s="54">
        <f>(0.014*50*Z3*0.01*1000)/Y3</f>
        <v>21.341463414634152</v>
      </c>
      <c r="AB3" s="58">
        <f>AA3-1.47</f>
        <v>19.871463414634153</v>
      </c>
      <c r="AC3" s="50">
        <v>22.656467036559889</v>
      </c>
      <c r="AE3" s="54">
        <f>F3-AC3</f>
        <v>5.6239642057766055</v>
      </c>
      <c r="AG3">
        <v>0.54410000000000003</v>
      </c>
      <c r="AH3" s="52">
        <v>1.0003</v>
      </c>
      <c r="AI3">
        <v>3.3</v>
      </c>
      <c r="AJ3" s="54">
        <f>(0.014*50*AI3*0.01*1000)/AH3</f>
        <v>23.09307207837649</v>
      </c>
      <c r="AK3" s="58">
        <f>AJ3-1.27</f>
        <v>21.823072078376491</v>
      </c>
      <c r="AL3" s="50">
        <v>24.881595424727823</v>
      </c>
      <c r="AM3" s="50">
        <f>F3-AL3</f>
        <v>3.3988358176086706</v>
      </c>
    </row>
    <row r="4" spans="1:39" x14ac:dyDescent="0.2">
      <c r="A4">
        <v>2</v>
      </c>
      <c r="B4" s="50">
        <v>898.16558179568585</v>
      </c>
      <c r="C4" s="50">
        <v>0.89816558179568584</v>
      </c>
      <c r="D4" s="50">
        <v>7.1</v>
      </c>
      <c r="E4" s="50">
        <v>27.412684968362317</v>
      </c>
      <c r="F4" s="50">
        <f t="shared" ref="F4:F34" si="0">(E4/B4)*1000</f>
        <v>30.520747536948193</v>
      </c>
      <c r="G4" s="50">
        <v>171.32928105226449</v>
      </c>
      <c r="H4" s="50">
        <v>190.7546721059262</v>
      </c>
      <c r="J4" s="52">
        <v>0.50160000000000005</v>
      </c>
      <c r="K4" s="52">
        <v>0.56999999999999995</v>
      </c>
      <c r="L4" s="50">
        <v>0.45</v>
      </c>
      <c r="M4" s="54">
        <f t="shared" ref="M4:M34" si="1">(0.014*50*L4*0.01*1000)/J4</f>
        <v>6.2799043062200957</v>
      </c>
      <c r="N4" s="58">
        <f t="shared" ref="N4:N34" si="2">M4-1.49</f>
        <v>4.7899043062200954</v>
      </c>
      <c r="O4" s="50">
        <v>5.332985813867114</v>
      </c>
      <c r="P4" s="54"/>
      <c r="Q4" s="52">
        <v>0.50049999999999994</v>
      </c>
      <c r="R4" s="52">
        <v>0.56489999999999996</v>
      </c>
      <c r="S4" s="50">
        <v>0.63</v>
      </c>
      <c r="T4" s="54">
        <f t="shared" ref="T4:T34" si="3">(0.014*50*S4*0.01*1000)/Q4</f>
        <v>8.8111888111888135</v>
      </c>
      <c r="U4" s="58">
        <f t="shared" ref="U4:U34" si="4">T4-1.695</f>
        <v>7.1161888111888132</v>
      </c>
      <c r="V4" s="50">
        <v>7.9230255037846691</v>
      </c>
      <c r="X4" s="52">
        <v>0.56769999999999998</v>
      </c>
      <c r="Y4" s="52">
        <v>1</v>
      </c>
      <c r="Z4" s="50">
        <v>3.63</v>
      </c>
      <c r="AA4" s="54">
        <f t="shared" ref="AA4:AA34" si="5">(0.014*50*Z4*0.01*1000)/Y4</f>
        <v>25.410000000000007</v>
      </c>
      <c r="AB4" s="58">
        <f t="shared" ref="AB4:AB34" si="6">AA4-1.47</f>
        <v>23.940000000000008</v>
      </c>
      <c r="AC4" s="50">
        <v>26.654327982750363</v>
      </c>
      <c r="AE4" s="54">
        <f t="shared" ref="AE4:AE34" si="7">F4-AC4</f>
        <v>3.8664195541978295</v>
      </c>
      <c r="AG4">
        <v>0.56430000000000002</v>
      </c>
      <c r="AH4" s="52">
        <v>1.0005999999999999</v>
      </c>
      <c r="AI4">
        <v>3.4</v>
      </c>
      <c r="AJ4" s="54">
        <f t="shared" ref="AJ4:AJ34" si="8">(0.014*50*AI4*0.01*1000)/AH4</f>
        <v>23.785728562862289</v>
      </c>
      <c r="AK4" s="58">
        <f t="shared" ref="AK4:AK34" si="9">AJ4-1.27</f>
        <v>22.515728562862289</v>
      </c>
      <c r="AL4" s="50">
        <v>25.068572008567742</v>
      </c>
      <c r="AM4" s="50">
        <f t="shared" ref="AM4:AM34" si="10">F4-AL4</f>
        <v>5.4521755283804509</v>
      </c>
    </row>
    <row r="5" spans="1:39" x14ac:dyDescent="0.2">
      <c r="A5">
        <v>3</v>
      </c>
      <c r="B5" s="50">
        <v>881.19259147718765</v>
      </c>
      <c r="C5" s="50">
        <v>0.88119259147718765</v>
      </c>
      <c r="D5" s="50">
        <v>7.86</v>
      </c>
      <c r="E5" s="50">
        <v>27.881207886199157</v>
      </c>
      <c r="F5" s="50">
        <f t="shared" si="0"/>
        <v>31.640311273453264</v>
      </c>
      <c r="G5" s="50">
        <v>174.25754928874474</v>
      </c>
      <c r="H5" s="50">
        <v>197.75194545908292</v>
      </c>
      <c r="J5" s="52">
        <v>0.50180000000000002</v>
      </c>
      <c r="K5" s="52">
        <v>0.58340000000000003</v>
      </c>
      <c r="L5" s="50">
        <v>0.96</v>
      </c>
      <c r="M5" s="54">
        <f t="shared" si="1"/>
        <v>13.391789557592666</v>
      </c>
      <c r="N5" s="58">
        <f t="shared" si="2"/>
        <v>11.901789557592666</v>
      </c>
      <c r="O5" s="50">
        <v>13.506456673269456</v>
      </c>
      <c r="P5" s="54"/>
      <c r="Q5" s="52">
        <v>0.501</v>
      </c>
      <c r="R5" s="52">
        <v>0.57130000000000003</v>
      </c>
      <c r="S5" s="50">
        <v>0.38</v>
      </c>
      <c r="T5" s="54">
        <f t="shared" si="3"/>
        <v>5.3093812375249501</v>
      </c>
      <c r="U5" s="58">
        <f t="shared" si="4"/>
        <v>3.6143812375249498</v>
      </c>
      <c r="V5" s="50">
        <v>4.1016927201645901</v>
      </c>
      <c r="X5" s="52">
        <v>0.56059999999999999</v>
      </c>
      <c r="Y5" s="52">
        <v>1</v>
      </c>
      <c r="Z5" s="50">
        <v>3.64</v>
      </c>
      <c r="AA5" s="54">
        <f t="shared" si="5"/>
        <v>25.480000000000008</v>
      </c>
      <c r="AB5" s="58">
        <f t="shared" si="6"/>
        <v>24.010000000000009</v>
      </c>
      <c r="AC5" s="50">
        <v>27.247165071770329</v>
      </c>
      <c r="AE5" s="54">
        <f t="shared" si="7"/>
        <v>4.393146201682935</v>
      </c>
      <c r="AG5">
        <v>0.56269999999999998</v>
      </c>
      <c r="AH5" s="52">
        <v>1</v>
      </c>
      <c r="AI5">
        <v>3.7</v>
      </c>
      <c r="AJ5" s="54">
        <f t="shared" si="8"/>
        <v>25.900000000000002</v>
      </c>
      <c r="AK5" s="58">
        <f t="shared" si="9"/>
        <v>24.630000000000003</v>
      </c>
      <c r="AL5" s="50">
        <v>27.950757006151733</v>
      </c>
      <c r="AM5" s="50">
        <f t="shared" si="10"/>
        <v>3.6895542673015314</v>
      </c>
    </row>
    <row r="6" spans="1:39" x14ac:dyDescent="0.2">
      <c r="A6">
        <v>4</v>
      </c>
      <c r="B6" s="50">
        <v>881.71269658611413</v>
      </c>
      <c r="C6" s="50">
        <v>0.88171269658611406</v>
      </c>
      <c r="D6" s="50">
        <v>7.98</v>
      </c>
      <c r="E6" s="50">
        <v>28.737466952661244</v>
      </c>
      <c r="F6" s="50">
        <f t="shared" si="0"/>
        <v>32.592778876758011</v>
      </c>
      <c r="G6" s="50">
        <v>179.60916845413277</v>
      </c>
      <c r="H6" s="50">
        <v>203.70486797973754</v>
      </c>
      <c r="J6" s="52">
        <v>0.50170000000000003</v>
      </c>
      <c r="K6" s="52">
        <v>0.5837</v>
      </c>
      <c r="L6" s="50">
        <v>0.99</v>
      </c>
      <c r="M6" s="54">
        <f t="shared" si="1"/>
        <v>13.813035678692446</v>
      </c>
      <c r="N6" s="58">
        <f t="shared" si="2"/>
        <v>12.323035678692445</v>
      </c>
      <c r="O6" s="50">
        <v>13.976248415618558</v>
      </c>
      <c r="P6" s="54"/>
      <c r="Q6" s="52">
        <v>0.50060000000000004</v>
      </c>
      <c r="R6" s="52">
        <v>0.55679999999999996</v>
      </c>
      <c r="S6" s="50">
        <v>0.57999999999999996</v>
      </c>
      <c r="T6" s="54">
        <f t="shared" si="3"/>
        <v>8.1102676787854584</v>
      </c>
      <c r="U6" s="58">
        <f t="shared" si="4"/>
        <v>6.4152676787854581</v>
      </c>
      <c r="V6" s="50">
        <v>7.2759161840638171</v>
      </c>
      <c r="X6" s="52">
        <v>0.55810000000000004</v>
      </c>
      <c r="Y6" s="52">
        <v>1.0009999999999999</v>
      </c>
      <c r="Z6" s="50">
        <v>3.62</v>
      </c>
      <c r="AA6" s="54">
        <f t="shared" si="5"/>
        <v>25.314685314685317</v>
      </c>
      <c r="AB6" s="58">
        <f t="shared" si="6"/>
        <v>23.844685314685318</v>
      </c>
      <c r="AC6" s="50">
        <v>27.043599810923762</v>
      </c>
      <c r="AE6" s="54">
        <f t="shared" si="7"/>
        <v>5.5491790658342488</v>
      </c>
      <c r="AG6">
        <v>0.58130000000000004</v>
      </c>
      <c r="AH6" s="52">
        <v>1</v>
      </c>
      <c r="AI6">
        <v>3.9</v>
      </c>
      <c r="AJ6" s="54">
        <f t="shared" si="8"/>
        <v>27.3</v>
      </c>
      <c r="AK6" s="58">
        <f t="shared" si="9"/>
        <v>26.03</v>
      </c>
      <c r="AL6" s="50">
        <v>29.522088204905113</v>
      </c>
      <c r="AM6" s="50">
        <f t="shared" si="10"/>
        <v>3.0706906718528977</v>
      </c>
    </row>
    <row r="7" spans="1:39" x14ac:dyDescent="0.2">
      <c r="A7">
        <v>5</v>
      </c>
      <c r="B7" s="50">
        <v>878.78950474861858</v>
      </c>
      <c r="C7" s="50">
        <v>0.8787895047486185</v>
      </c>
      <c r="D7" s="50">
        <v>8.23</v>
      </c>
      <c r="E7" s="50">
        <v>28.526645768025077</v>
      </c>
      <c r="F7" s="50">
        <f t="shared" si="0"/>
        <v>32.461295468230745</v>
      </c>
      <c r="G7" s="50">
        <v>178.29153605015674</v>
      </c>
      <c r="H7" s="50">
        <v>202.88309667644219</v>
      </c>
      <c r="J7" s="52">
        <v>0.50090000000000001</v>
      </c>
      <c r="K7" s="52">
        <v>0.57310000000000005</v>
      </c>
      <c r="L7" s="50">
        <v>0.51</v>
      </c>
      <c r="M7" s="54">
        <f t="shared" si="1"/>
        <v>7.127171092034339</v>
      </c>
      <c r="N7" s="58">
        <f t="shared" si="2"/>
        <v>5.6371710920343387</v>
      </c>
      <c r="O7" s="50">
        <v>6.4147000636368263</v>
      </c>
      <c r="P7" s="54"/>
      <c r="Q7" s="52">
        <v>0.50090000000000001</v>
      </c>
      <c r="R7" s="52">
        <v>0.56469999999999998</v>
      </c>
      <c r="S7" s="50">
        <v>0.54</v>
      </c>
      <c r="T7" s="54">
        <f t="shared" si="3"/>
        <v>7.5464164503893008</v>
      </c>
      <c r="U7" s="58">
        <f t="shared" si="4"/>
        <v>5.8514164503893005</v>
      </c>
      <c r="V7" s="50">
        <v>6.6584960548238712</v>
      </c>
      <c r="X7" s="52">
        <v>0.57469999999999999</v>
      </c>
      <c r="Y7" s="52">
        <v>1</v>
      </c>
      <c r="Z7" s="50">
        <v>3.45</v>
      </c>
      <c r="AA7" s="54">
        <f t="shared" si="5"/>
        <v>24.150000000000006</v>
      </c>
      <c r="AB7" s="58">
        <f t="shared" si="6"/>
        <v>22.680000000000007</v>
      </c>
      <c r="AC7" s="50">
        <v>25.808228110880449</v>
      </c>
      <c r="AE7" s="54">
        <f t="shared" si="7"/>
        <v>6.6530673573502952</v>
      </c>
      <c r="AG7">
        <v>0.54669999999999996</v>
      </c>
      <c r="AH7" s="52">
        <v>1</v>
      </c>
      <c r="AI7">
        <v>3.9</v>
      </c>
      <c r="AJ7" s="54">
        <f t="shared" si="8"/>
        <v>27.3</v>
      </c>
      <c r="AK7" s="58">
        <f t="shared" si="9"/>
        <v>26.03</v>
      </c>
      <c r="AL7" s="50">
        <v>29.62029002320185</v>
      </c>
      <c r="AM7" s="50">
        <f t="shared" si="10"/>
        <v>2.8410054450288946</v>
      </c>
    </row>
    <row r="8" spans="1:39" x14ac:dyDescent="0.2">
      <c r="A8">
        <v>6</v>
      </c>
      <c r="B8" s="50">
        <v>867.45213549337268</v>
      </c>
      <c r="C8" s="50">
        <v>0.86745213549337263</v>
      </c>
      <c r="D8" s="50">
        <v>8.19</v>
      </c>
      <c r="E8" s="50">
        <v>32.089589464757815</v>
      </c>
      <c r="F8" s="50">
        <f t="shared" si="0"/>
        <v>36.992922320153738</v>
      </c>
      <c r="G8" s="50">
        <v>200.55993415473634</v>
      </c>
      <c r="H8" s="50">
        <v>231.2057645009609</v>
      </c>
      <c r="J8" s="52">
        <v>0.50060000000000004</v>
      </c>
      <c r="K8" s="52">
        <v>0.55879999999999996</v>
      </c>
      <c r="L8" s="50">
        <v>0.51</v>
      </c>
      <c r="M8" s="54">
        <f t="shared" si="1"/>
        <v>7.1314422692768673</v>
      </c>
      <c r="N8" s="58">
        <f t="shared" si="2"/>
        <v>5.6414422692768671</v>
      </c>
      <c r="O8" s="50">
        <v>6.503462310422738</v>
      </c>
      <c r="P8" s="54"/>
      <c r="Q8" s="52">
        <v>0.50009999999999999</v>
      </c>
      <c r="R8" s="52">
        <v>0.5524</v>
      </c>
      <c r="S8" s="50">
        <v>0.27</v>
      </c>
      <c r="T8" s="54">
        <f t="shared" si="3"/>
        <v>3.7792441511697668</v>
      </c>
      <c r="U8" s="58">
        <f t="shared" si="4"/>
        <v>2.0842441511697665</v>
      </c>
      <c r="V8" s="50">
        <v>2.4027194883603928</v>
      </c>
      <c r="X8" s="52">
        <v>0.58309999999999995</v>
      </c>
      <c r="Y8" s="52">
        <v>1</v>
      </c>
      <c r="Z8" s="50">
        <v>4.3</v>
      </c>
      <c r="AA8" s="54">
        <f t="shared" si="5"/>
        <v>30.1</v>
      </c>
      <c r="AB8" s="58">
        <f t="shared" si="6"/>
        <v>28.630000000000003</v>
      </c>
      <c r="AC8" s="50">
        <v>33.004702886247877</v>
      </c>
      <c r="AE8" s="54">
        <f t="shared" si="7"/>
        <v>3.9882194339058614</v>
      </c>
      <c r="AG8">
        <v>0.54779999999999995</v>
      </c>
      <c r="AH8" s="52">
        <v>1.0005999999999999</v>
      </c>
      <c r="AI8">
        <v>4.0999999999999996</v>
      </c>
      <c r="AJ8" s="54">
        <f t="shared" si="8"/>
        <v>28.682790325804522</v>
      </c>
      <c r="AK8" s="58">
        <f t="shared" si="9"/>
        <v>27.412790325804522</v>
      </c>
      <c r="AL8" s="50">
        <v>31.601501920579402</v>
      </c>
      <c r="AM8" s="50">
        <f t="shared" si="10"/>
        <v>5.3914203995743364</v>
      </c>
    </row>
    <row r="9" spans="1:39" x14ac:dyDescent="0.2">
      <c r="A9">
        <v>7</v>
      </c>
      <c r="B9" s="50">
        <v>886.72399224613469</v>
      </c>
      <c r="C9" s="50">
        <v>0.88672399224613474</v>
      </c>
      <c r="D9" s="50">
        <v>9.19</v>
      </c>
      <c r="E9" s="50">
        <v>27.689541504345218</v>
      </c>
      <c r="F9" s="50">
        <f t="shared" si="0"/>
        <v>31.226787305264683</v>
      </c>
      <c r="G9" s="50">
        <v>173.05963440215763</v>
      </c>
      <c r="H9" s="50">
        <v>195.1674206579043</v>
      </c>
      <c r="J9" s="52">
        <v>0.50060000000000004</v>
      </c>
      <c r="K9" s="52">
        <v>0.56789999999999996</v>
      </c>
      <c r="L9" s="50">
        <v>0.43</v>
      </c>
      <c r="M9" s="54">
        <f t="shared" si="1"/>
        <v>6.0127846584099087</v>
      </c>
      <c r="N9" s="58">
        <f t="shared" si="2"/>
        <v>4.5227846584099085</v>
      </c>
      <c r="O9" s="50">
        <v>5.1005551873626134</v>
      </c>
      <c r="P9" s="54"/>
      <c r="Q9" s="52">
        <v>0.50009999999999999</v>
      </c>
      <c r="R9" s="52">
        <v>0.55369999999999997</v>
      </c>
      <c r="S9" s="50">
        <v>0.27</v>
      </c>
      <c r="T9" s="54">
        <f t="shared" si="3"/>
        <v>3.7792441511697668</v>
      </c>
      <c r="U9" s="58">
        <f t="shared" si="4"/>
        <v>2.0842441511697665</v>
      </c>
      <c r="V9" s="50">
        <v>2.3504993316919602</v>
      </c>
      <c r="X9" s="52">
        <v>0.55030000000000001</v>
      </c>
      <c r="Y9" s="52">
        <v>1.0002</v>
      </c>
      <c r="Z9" s="50">
        <v>3.61</v>
      </c>
      <c r="AA9" s="54">
        <f t="shared" si="5"/>
        <v>25.264947010597879</v>
      </c>
      <c r="AB9" s="58">
        <f t="shared" si="6"/>
        <v>23.79494701059788</v>
      </c>
      <c r="AC9" s="50">
        <v>26.834671463353093</v>
      </c>
      <c r="AE9" s="54">
        <f t="shared" si="7"/>
        <v>4.3921158419115898</v>
      </c>
      <c r="AG9">
        <v>0.57220000000000004</v>
      </c>
      <c r="AH9" s="52">
        <v>1.0004</v>
      </c>
      <c r="AI9">
        <v>4.0999999999999996</v>
      </c>
      <c r="AJ9" s="54">
        <f t="shared" si="8"/>
        <v>28.68852459016394</v>
      </c>
      <c r="AK9" s="58">
        <f t="shared" si="9"/>
        <v>27.418524590163941</v>
      </c>
      <c r="AL9" s="50">
        <v>30.921148891788611</v>
      </c>
      <c r="AM9" s="50">
        <f t="shared" si="10"/>
        <v>0.30563841347607124</v>
      </c>
    </row>
    <row r="10" spans="1:39" x14ac:dyDescent="0.2">
      <c r="A10">
        <v>8</v>
      </c>
      <c r="B10" s="50">
        <v>880.24790083966457</v>
      </c>
      <c r="C10" s="50">
        <v>0.88024790083966453</v>
      </c>
      <c r="D10" s="50">
        <v>7.92</v>
      </c>
      <c r="E10" s="50">
        <v>24.546680653379287</v>
      </c>
      <c r="F10" s="50">
        <f t="shared" si="0"/>
        <v>27.886099620305046</v>
      </c>
      <c r="G10" s="50">
        <v>153.41675408362053</v>
      </c>
      <c r="H10" s="50">
        <v>194.4</v>
      </c>
      <c r="J10" s="52">
        <v>0.50080000000000002</v>
      </c>
      <c r="K10" s="52">
        <v>0.57479999999999998</v>
      </c>
      <c r="L10" s="50">
        <v>0.49</v>
      </c>
      <c r="M10" s="54">
        <f t="shared" si="1"/>
        <v>6.8490415335463259</v>
      </c>
      <c r="N10" s="58">
        <f t="shared" si="2"/>
        <v>5.3590415335463257</v>
      </c>
      <c r="O10" s="50">
        <v>6.0881048718598016</v>
      </c>
      <c r="P10" s="54"/>
      <c r="Q10" s="52">
        <v>0.50039999999999996</v>
      </c>
      <c r="R10" s="52">
        <v>0.55159999999999998</v>
      </c>
      <c r="S10" s="50">
        <v>0.38</v>
      </c>
      <c r="T10" s="54">
        <f t="shared" si="3"/>
        <v>5.3157474020783377</v>
      </c>
      <c r="U10" s="58">
        <f t="shared" si="4"/>
        <v>3.6207474020783375</v>
      </c>
      <c r="V10" s="50">
        <v>4.1133269373599441</v>
      </c>
      <c r="X10" s="52">
        <v>0.55940000000000001</v>
      </c>
      <c r="Y10" s="52">
        <v>1.0007999999999999</v>
      </c>
      <c r="Z10" s="50">
        <v>3.34</v>
      </c>
      <c r="AA10" s="54">
        <f t="shared" si="5"/>
        <v>23.361310951239012</v>
      </c>
      <c r="AB10" s="58">
        <f t="shared" si="6"/>
        <v>21.891310951239014</v>
      </c>
      <c r="AC10" s="50">
        <v>24.869483846944696</v>
      </c>
      <c r="AE10" s="54">
        <f t="shared" si="7"/>
        <v>3.0166157733603498</v>
      </c>
      <c r="AG10">
        <v>0.5534</v>
      </c>
      <c r="AH10" s="52">
        <v>1.0002</v>
      </c>
      <c r="AI10">
        <v>3.8</v>
      </c>
      <c r="AJ10" s="54">
        <f t="shared" si="8"/>
        <v>26.594681063787245</v>
      </c>
      <c r="AK10" s="58">
        <f t="shared" si="9"/>
        <v>25.324681063787246</v>
      </c>
      <c r="AL10" s="50">
        <v>28.769942012505961</v>
      </c>
      <c r="AM10" s="50">
        <f t="shared" si="10"/>
        <v>-0.88384239220091487</v>
      </c>
    </row>
    <row r="11" spans="1:39" x14ac:dyDescent="0.2">
      <c r="A11">
        <v>9</v>
      </c>
      <c r="B11" s="50">
        <v>879.63742632126468</v>
      </c>
      <c r="C11" s="50">
        <v>0.87963742632126474</v>
      </c>
      <c r="D11" s="50">
        <v>7.02</v>
      </c>
      <c r="E11" s="50">
        <v>21.719796142700112</v>
      </c>
      <c r="F11" s="50">
        <f t="shared" si="0"/>
        <v>24.691759914689577</v>
      </c>
      <c r="G11" s="50">
        <v>135.74872589187569</v>
      </c>
      <c r="H11" s="50">
        <v>154.32349946680986</v>
      </c>
      <c r="J11" s="52">
        <v>0.50029999999999997</v>
      </c>
      <c r="K11" s="52">
        <v>0.58299999999999996</v>
      </c>
      <c r="L11" s="50">
        <v>0.48</v>
      </c>
      <c r="M11" s="54">
        <f t="shared" si="1"/>
        <v>6.7159704177493511</v>
      </c>
      <c r="N11" s="58">
        <f t="shared" si="2"/>
        <v>5.2259704177493509</v>
      </c>
      <c r="O11" s="50">
        <v>5.9410505526179156</v>
      </c>
      <c r="P11" s="54"/>
      <c r="Q11" s="52">
        <v>0.50039999999999996</v>
      </c>
      <c r="R11" s="52">
        <v>0.5494</v>
      </c>
      <c r="S11" s="50">
        <v>0.42</v>
      </c>
      <c r="T11" s="54">
        <f t="shared" si="3"/>
        <v>5.8752997601918482</v>
      </c>
      <c r="U11" s="58">
        <f t="shared" si="4"/>
        <v>4.1802997601918479</v>
      </c>
      <c r="V11" s="50">
        <v>4.7522986574983479</v>
      </c>
      <c r="X11" s="52">
        <v>0.55200000000000005</v>
      </c>
      <c r="Y11" s="52">
        <v>1.0004</v>
      </c>
      <c r="Z11" s="50">
        <v>2.75</v>
      </c>
      <c r="AA11" s="54">
        <f t="shared" si="5"/>
        <v>19.242303078768497</v>
      </c>
      <c r="AB11" s="58">
        <f t="shared" si="6"/>
        <v>17.772303078768498</v>
      </c>
      <c r="AC11" s="50">
        <v>20.204123366026067</v>
      </c>
      <c r="AE11" s="54">
        <f t="shared" si="7"/>
        <v>4.4876365486635095</v>
      </c>
      <c r="AG11">
        <v>0.57169999999999999</v>
      </c>
      <c r="AH11" s="52">
        <v>1.0002</v>
      </c>
      <c r="AI11">
        <v>3.1</v>
      </c>
      <c r="AJ11" s="54">
        <f t="shared" si="8"/>
        <v>21.695660867826437</v>
      </c>
      <c r="AK11" s="58">
        <f t="shared" si="9"/>
        <v>20.425660867826437</v>
      </c>
      <c r="AL11" s="50">
        <v>23.220545484573886</v>
      </c>
      <c r="AM11" s="50">
        <f t="shared" si="10"/>
        <v>1.4712144301156904</v>
      </c>
    </row>
    <row r="12" spans="1:39" x14ac:dyDescent="0.2">
      <c r="A12">
        <v>10</v>
      </c>
      <c r="B12" s="50">
        <v>881.57213461991046</v>
      </c>
      <c r="C12" s="50">
        <v>0.88157213461991046</v>
      </c>
      <c r="D12" s="50">
        <v>6.21</v>
      </c>
      <c r="E12" s="50">
        <v>22.362659235668794</v>
      </c>
      <c r="F12" s="50">
        <f t="shared" si="0"/>
        <v>25.366794567877815</v>
      </c>
      <c r="G12" s="50">
        <v>139.76662022292996</v>
      </c>
      <c r="H12" s="50">
        <v>158.54246604923634</v>
      </c>
      <c r="J12" s="52">
        <v>0.50129999999999997</v>
      </c>
      <c r="K12" s="52">
        <v>0.55200000000000005</v>
      </c>
      <c r="L12" s="50">
        <v>0.4</v>
      </c>
      <c r="M12" s="54">
        <f t="shared" si="1"/>
        <v>5.5854777578296435</v>
      </c>
      <c r="N12" s="58">
        <f t="shared" si="2"/>
        <v>4.0954777578296433</v>
      </c>
      <c r="O12" s="50">
        <v>4.6456524622292052</v>
      </c>
      <c r="P12" s="54"/>
      <c r="Q12" s="52">
        <v>0.50070000000000003</v>
      </c>
      <c r="R12" s="52">
        <v>0.54820000000000002</v>
      </c>
      <c r="S12" s="50">
        <v>0.55000000000000004</v>
      </c>
      <c r="T12" s="54">
        <f t="shared" si="3"/>
        <v>7.6892350709007395</v>
      </c>
      <c r="U12" s="58">
        <f t="shared" si="4"/>
        <v>5.9942350709007393</v>
      </c>
      <c r="V12" s="50">
        <v>6.7994833723789956</v>
      </c>
      <c r="X12" s="52">
        <v>0.59</v>
      </c>
      <c r="Y12" s="52">
        <v>1</v>
      </c>
      <c r="Z12" s="50">
        <v>2.64</v>
      </c>
      <c r="AA12" s="54">
        <f t="shared" si="5"/>
        <v>18.480000000000004</v>
      </c>
      <c r="AB12" s="58">
        <f t="shared" si="6"/>
        <v>17.010000000000005</v>
      </c>
      <c r="AC12" s="50">
        <v>19.295074483421441</v>
      </c>
      <c r="AE12" s="54">
        <f t="shared" si="7"/>
        <v>6.0717200844563735</v>
      </c>
      <c r="AG12">
        <v>0.59509999999999996</v>
      </c>
      <c r="AH12" s="52">
        <v>1.0007999999999999</v>
      </c>
      <c r="AI12">
        <v>2.8</v>
      </c>
      <c r="AJ12" s="54">
        <f t="shared" si="8"/>
        <v>19.58433253397282</v>
      </c>
      <c r="AK12" s="58">
        <f t="shared" si="9"/>
        <v>18.31433253397282</v>
      </c>
      <c r="AL12" s="50">
        <v>20.774627299068431</v>
      </c>
      <c r="AM12" s="50">
        <f t="shared" si="10"/>
        <v>4.5921672688093835</v>
      </c>
    </row>
    <row r="13" spans="1:39" x14ac:dyDescent="0.2">
      <c r="A13">
        <v>11</v>
      </c>
      <c r="B13" s="50">
        <v>892.41613757936352</v>
      </c>
      <c r="C13" s="50">
        <v>0.89241613757936344</v>
      </c>
      <c r="D13" s="50">
        <v>6.42</v>
      </c>
      <c r="E13" s="50">
        <v>22.926221335992029</v>
      </c>
      <c r="F13" s="50">
        <f t="shared" si="0"/>
        <v>25.690056881062592</v>
      </c>
      <c r="G13" s="50">
        <v>143.28888334995017</v>
      </c>
      <c r="H13" s="50">
        <v>160.56285550664117</v>
      </c>
      <c r="J13" s="52">
        <v>0.50190000000000001</v>
      </c>
      <c r="K13" s="52">
        <v>0.53649999999999998</v>
      </c>
      <c r="L13" s="50">
        <v>0.41</v>
      </c>
      <c r="M13" s="54">
        <f t="shared" si="1"/>
        <v>5.7182705718270581</v>
      </c>
      <c r="N13" s="58">
        <f t="shared" si="2"/>
        <v>4.2282705718270579</v>
      </c>
      <c r="O13" s="50">
        <v>4.7380032630248508</v>
      </c>
      <c r="P13" s="54"/>
      <c r="Q13" s="52">
        <v>0.50070000000000003</v>
      </c>
      <c r="R13" s="52">
        <v>0.56259999999999999</v>
      </c>
      <c r="S13" s="50">
        <v>0.48</v>
      </c>
      <c r="T13" s="54">
        <f t="shared" si="3"/>
        <v>6.7106051527860995</v>
      </c>
      <c r="U13" s="58">
        <f t="shared" si="4"/>
        <v>5.0156051527860992</v>
      </c>
      <c r="V13" s="50">
        <v>5.6202537600795637</v>
      </c>
      <c r="X13" s="52">
        <v>0.5655</v>
      </c>
      <c r="Y13" s="52">
        <v>1.0003</v>
      </c>
      <c r="Z13" s="50">
        <v>2.68</v>
      </c>
      <c r="AA13" s="54">
        <f t="shared" si="5"/>
        <v>18.754373687893633</v>
      </c>
      <c r="AB13" s="58">
        <f t="shared" si="6"/>
        <v>17.284373687893634</v>
      </c>
      <c r="AC13" s="50">
        <v>19.368064919552754</v>
      </c>
      <c r="AE13" s="54">
        <f t="shared" si="7"/>
        <v>6.3219919615098377</v>
      </c>
      <c r="AG13">
        <v>0.57020000000000004</v>
      </c>
      <c r="AH13" s="52">
        <v>1.0005999999999999</v>
      </c>
      <c r="AI13">
        <v>2.9</v>
      </c>
      <c r="AJ13" s="54">
        <f t="shared" si="8"/>
        <v>20.287827303617831</v>
      </c>
      <c r="AK13" s="58">
        <f t="shared" si="9"/>
        <v>19.017827303617832</v>
      </c>
      <c r="AL13" s="50">
        <v>21.310492384419209</v>
      </c>
      <c r="AM13" s="50">
        <f t="shared" si="10"/>
        <v>4.3795644966433827</v>
      </c>
    </row>
    <row r="14" spans="1:39" x14ac:dyDescent="0.2">
      <c r="A14">
        <v>12</v>
      </c>
      <c r="B14" s="50">
        <v>894.43802441842911</v>
      </c>
      <c r="C14" s="50">
        <v>0.89443802441842901</v>
      </c>
      <c r="D14" s="50">
        <v>6.57</v>
      </c>
      <c r="E14" s="50">
        <v>25.16122581612758</v>
      </c>
      <c r="F14" s="50">
        <f t="shared" si="0"/>
        <v>28.130764937556869</v>
      </c>
      <c r="G14" s="50">
        <v>157.25766135079738</v>
      </c>
      <c r="H14" s="50">
        <v>175.81728085973046</v>
      </c>
      <c r="J14" s="52">
        <v>0.50080000000000002</v>
      </c>
      <c r="K14" s="52">
        <v>0.56340000000000001</v>
      </c>
      <c r="L14" s="50">
        <v>0.43</v>
      </c>
      <c r="M14" s="54">
        <f t="shared" si="1"/>
        <v>6.0103833865814709</v>
      </c>
      <c r="N14" s="58">
        <f t="shared" si="2"/>
        <v>4.5203833865814707</v>
      </c>
      <c r="O14" s="50">
        <v>5.0538810551135285</v>
      </c>
      <c r="P14" s="54"/>
      <c r="Q14" s="52">
        <v>0.50039999999999996</v>
      </c>
      <c r="R14" s="52">
        <v>0.5746</v>
      </c>
      <c r="S14" s="50">
        <v>0.55000000000000004</v>
      </c>
      <c r="T14" s="54">
        <f t="shared" si="3"/>
        <v>7.6938449240607527</v>
      </c>
      <c r="U14" s="58">
        <f t="shared" si="4"/>
        <v>5.9988449240607524</v>
      </c>
      <c r="V14" s="50">
        <v>6.7068312843265474</v>
      </c>
      <c r="X14" s="52">
        <v>0.56200000000000006</v>
      </c>
      <c r="Y14" s="52">
        <v>1</v>
      </c>
      <c r="Z14" s="50">
        <v>2.7</v>
      </c>
      <c r="AA14" s="54">
        <f t="shared" si="5"/>
        <v>18.900000000000002</v>
      </c>
      <c r="AB14" s="58">
        <f t="shared" si="6"/>
        <v>17.430000000000003</v>
      </c>
      <c r="AC14" s="50">
        <v>19.487096393663641</v>
      </c>
      <c r="AE14" s="54">
        <f t="shared" si="7"/>
        <v>8.6436685438932273</v>
      </c>
      <c r="AG14">
        <v>0.58560000000000001</v>
      </c>
      <c r="AH14" s="52">
        <v>1.0004999999999999</v>
      </c>
      <c r="AI14">
        <v>2.8</v>
      </c>
      <c r="AJ14" s="54">
        <f t="shared" si="8"/>
        <v>19.590204897551224</v>
      </c>
      <c r="AK14" s="58">
        <f t="shared" si="9"/>
        <v>18.320204897551225</v>
      </c>
      <c r="AL14" s="50">
        <v>20.482363671270765</v>
      </c>
      <c r="AM14" s="50">
        <f t="shared" si="10"/>
        <v>7.6484012662861041</v>
      </c>
    </row>
    <row r="15" spans="1:39" x14ac:dyDescent="0.2">
      <c r="A15">
        <v>13</v>
      </c>
      <c r="B15" s="50">
        <v>891.76470588235259</v>
      </c>
      <c r="C15" s="50">
        <v>0.89176470588235257</v>
      </c>
      <c r="D15" s="50">
        <v>7.19</v>
      </c>
      <c r="E15" s="50">
        <v>25.119784388101422</v>
      </c>
      <c r="F15" s="50">
        <f t="shared" si="0"/>
        <v>28.168623654203451</v>
      </c>
      <c r="G15" s="50">
        <v>156.99865242563388</v>
      </c>
      <c r="H15" s="50">
        <v>176.05389783877158</v>
      </c>
      <c r="J15" s="52">
        <v>0.50129999999999997</v>
      </c>
      <c r="K15" s="52">
        <v>0.5605</v>
      </c>
      <c r="L15" s="50">
        <v>0.66</v>
      </c>
      <c r="M15" s="54">
        <f t="shared" si="1"/>
        <v>9.2160383004189139</v>
      </c>
      <c r="N15" s="58">
        <f t="shared" si="2"/>
        <v>7.7260383004189137</v>
      </c>
      <c r="O15" s="50">
        <v>8.6637632656412649</v>
      </c>
      <c r="P15" s="54"/>
      <c r="Q15" s="52">
        <v>0.50029999999999997</v>
      </c>
      <c r="R15" s="52">
        <v>0.54669999999999996</v>
      </c>
      <c r="S15" s="50">
        <v>0.3</v>
      </c>
      <c r="T15" s="54">
        <f t="shared" si="3"/>
        <v>4.1974815110933443</v>
      </c>
      <c r="U15" s="58">
        <f t="shared" si="4"/>
        <v>2.502481511093344</v>
      </c>
      <c r="V15" s="50">
        <v>2.8062127762920097</v>
      </c>
      <c r="X15" s="52">
        <v>0.56520000000000004</v>
      </c>
      <c r="Y15" s="52">
        <v>1.0003</v>
      </c>
      <c r="Z15" s="50">
        <v>2.7</v>
      </c>
      <c r="AA15" s="54">
        <f t="shared" si="5"/>
        <v>18.894331700489857</v>
      </c>
      <c r="AB15" s="58">
        <f t="shared" si="6"/>
        <v>17.424331700489859</v>
      </c>
      <c r="AC15" s="50">
        <v>19.539158239335602</v>
      </c>
      <c r="AE15" s="54">
        <f t="shared" si="7"/>
        <v>8.6294654148678482</v>
      </c>
      <c r="AG15">
        <v>0.54579999999999995</v>
      </c>
      <c r="AH15" s="52">
        <v>1.0004</v>
      </c>
      <c r="AI15">
        <v>3.2</v>
      </c>
      <c r="AJ15" s="54">
        <f t="shared" si="8"/>
        <v>22.391043582566976</v>
      </c>
      <c r="AK15" s="58">
        <f t="shared" si="9"/>
        <v>21.121043582566976</v>
      </c>
      <c r="AL15" s="50">
        <v>23.684547553010471</v>
      </c>
      <c r="AM15" s="50">
        <f t="shared" si="10"/>
        <v>4.4840761011929793</v>
      </c>
    </row>
    <row r="16" spans="1:39" x14ac:dyDescent="0.2">
      <c r="A16">
        <v>14</v>
      </c>
      <c r="B16" s="50">
        <v>877.55305867665379</v>
      </c>
      <c r="C16" s="50">
        <v>0.8775530586766539</v>
      </c>
      <c r="D16" s="50">
        <v>6.27</v>
      </c>
      <c r="E16" s="50">
        <v>21.853216490738898</v>
      </c>
      <c r="F16" s="50">
        <f t="shared" si="0"/>
        <v>24.902444672340902</v>
      </c>
      <c r="G16" s="50">
        <v>136.5826030671181</v>
      </c>
      <c r="H16" s="50">
        <v>167.8</v>
      </c>
      <c r="J16" s="52">
        <v>0.50029999999999997</v>
      </c>
      <c r="K16" s="52">
        <v>0.56110000000000004</v>
      </c>
      <c r="L16" s="50">
        <v>0.41</v>
      </c>
      <c r="M16" s="54">
        <f t="shared" si="1"/>
        <v>5.7365580651609047</v>
      </c>
      <c r="N16" s="58">
        <f t="shared" si="2"/>
        <v>4.2465580651609045</v>
      </c>
      <c r="O16" s="50">
        <v>4.8390898113496359</v>
      </c>
      <c r="P16" s="54"/>
      <c r="Q16" s="52">
        <v>0.50009999999999999</v>
      </c>
      <c r="R16" s="52">
        <v>0.54110000000000003</v>
      </c>
      <c r="S16" s="50">
        <v>0.27</v>
      </c>
      <c r="T16" s="54">
        <f t="shared" si="3"/>
        <v>3.7792441511697668</v>
      </c>
      <c r="U16" s="58">
        <f t="shared" si="4"/>
        <v>2.0842441511697665</v>
      </c>
      <c r="V16" s="50">
        <v>2.3750633999416486</v>
      </c>
      <c r="X16" s="52">
        <v>0.57030000000000003</v>
      </c>
      <c r="Y16" s="52">
        <v>1.0007999999999999</v>
      </c>
      <c r="Z16" s="50">
        <v>2.84</v>
      </c>
      <c r="AA16" s="54">
        <f t="shared" si="5"/>
        <v>19.86410871302958</v>
      </c>
      <c r="AB16" s="58">
        <f t="shared" si="6"/>
        <v>18.394108713029581</v>
      </c>
      <c r="AC16" s="50">
        <v>20.960679848541371</v>
      </c>
      <c r="AE16" s="54">
        <f t="shared" si="7"/>
        <v>3.9417648237995309</v>
      </c>
      <c r="AG16">
        <v>0.57950000000000002</v>
      </c>
      <c r="AH16" s="52">
        <v>1.0003</v>
      </c>
      <c r="AI16">
        <v>2.8</v>
      </c>
      <c r="AJ16" s="54">
        <f t="shared" si="8"/>
        <v>19.594121763470959</v>
      </c>
      <c r="AK16" s="58">
        <f t="shared" si="9"/>
        <v>18.324121763470959</v>
      </c>
      <c r="AL16" s="50">
        <v>20.88092746335322</v>
      </c>
      <c r="AM16" s="50">
        <f t="shared" si="10"/>
        <v>4.0215172089876816</v>
      </c>
    </row>
    <row r="17" spans="1:39" x14ac:dyDescent="0.2">
      <c r="A17">
        <v>15</v>
      </c>
      <c r="B17" s="50">
        <v>889.70736629666897</v>
      </c>
      <c r="C17" s="50">
        <v>0.88970736629666902</v>
      </c>
      <c r="D17" s="50">
        <v>6.87</v>
      </c>
      <c r="E17" s="50">
        <v>24.032983508245881</v>
      </c>
      <c r="F17" s="50">
        <f t="shared" si="0"/>
        <v>27.01223393066995</v>
      </c>
      <c r="G17" s="50">
        <v>150.20614692653675</v>
      </c>
      <c r="H17" s="50">
        <v>168.82646206668718</v>
      </c>
      <c r="J17" s="52">
        <v>0.50039999999999996</v>
      </c>
      <c r="K17" s="52">
        <v>0.5766</v>
      </c>
      <c r="L17" s="50">
        <v>0.41</v>
      </c>
      <c r="M17" s="54">
        <f t="shared" si="1"/>
        <v>5.7354116706634706</v>
      </c>
      <c r="N17" s="58">
        <f t="shared" si="2"/>
        <v>4.2454116706634704</v>
      </c>
      <c r="O17" s="50">
        <v>4.771694414911539</v>
      </c>
      <c r="P17" s="54"/>
      <c r="Q17" s="52">
        <v>0.50149999999999995</v>
      </c>
      <c r="R17" s="52">
        <v>0.57279999999999998</v>
      </c>
      <c r="S17" s="50">
        <v>0.48</v>
      </c>
      <c r="T17" s="54">
        <f t="shared" si="3"/>
        <v>6.6999002991026932</v>
      </c>
      <c r="U17" s="58">
        <f t="shared" si="4"/>
        <v>5.004900299102693</v>
      </c>
      <c r="V17" s="50">
        <v>5.6253331024280078</v>
      </c>
      <c r="X17" s="52">
        <v>0.57950000000000002</v>
      </c>
      <c r="Y17" s="52">
        <v>1</v>
      </c>
      <c r="Z17" s="50">
        <v>2.99</v>
      </c>
      <c r="AA17" s="54">
        <f t="shared" si="5"/>
        <v>20.930000000000003</v>
      </c>
      <c r="AB17" s="58">
        <f t="shared" si="6"/>
        <v>19.460000000000004</v>
      </c>
      <c r="AC17" s="50">
        <v>21.872360213224482</v>
      </c>
      <c r="AE17" s="54">
        <f t="shared" si="7"/>
        <v>5.1398737174454681</v>
      </c>
      <c r="AG17">
        <v>0.57440000000000002</v>
      </c>
      <c r="AH17" s="52">
        <v>1</v>
      </c>
      <c r="AI17">
        <v>3.2</v>
      </c>
      <c r="AJ17" s="54">
        <f t="shared" si="8"/>
        <v>22.400000000000002</v>
      </c>
      <c r="AK17" s="58">
        <f t="shared" si="9"/>
        <v>21.130000000000003</v>
      </c>
      <c r="AL17" s="50">
        <v>23.749381875921546</v>
      </c>
      <c r="AM17" s="50">
        <f t="shared" si="10"/>
        <v>3.2628520547484037</v>
      </c>
    </row>
    <row r="18" spans="1:39" x14ac:dyDescent="0.2">
      <c r="A18">
        <v>16</v>
      </c>
      <c r="B18" s="50">
        <v>880.87591240875838</v>
      </c>
      <c r="C18" s="50">
        <v>0.8808759124087584</v>
      </c>
      <c r="D18" s="50">
        <v>7.78</v>
      </c>
      <c r="E18" s="50">
        <v>27.170225503891441</v>
      </c>
      <c r="F18" s="50">
        <f t="shared" si="0"/>
        <v>30.844554972100852</v>
      </c>
      <c r="G18" s="50">
        <v>169.81390939932152</v>
      </c>
      <c r="H18" s="50">
        <v>192.77846857563034</v>
      </c>
      <c r="J18" s="52">
        <v>0.50119999999999998</v>
      </c>
      <c r="K18" s="52">
        <v>0.54849999999999999</v>
      </c>
      <c r="L18" s="50">
        <v>0.39</v>
      </c>
      <c r="M18" s="54">
        <f t="shared" si="1"/>
        <v>5.4469273743016773</v>
      </c>
      <c r="N18" s="58">
        <f t="shared" si="2"/>
        <v>3.9569273743016771</v>
      </c>
      <c r="O18" s="50">
        <v>4.4920372081482451</v>
      </c>
      <c r="P18" s="54"/>
      <c r="Q18" s="52">
        <v>0.501</v>
      </c>
      <c r="R18" s="52">
        <v>0.57420000000000004</v>
      </c>
      <c r="S18" s="50">
        <v>0.46</v>
      </c>
      <c r="T18" s="54">
        <f t="shared" si="3"/>
        <v>6.4271457085828354</v>
      </c>
      <c r="U18" s="58">
        <f t="shared" si="4"/>
        <v>4.7321457085828351</v>
      </c>
      <c r="V18" s="50">
        <v>5.3720911673504226</v>
      </c>
      <c r="X18" s="52">
        <v>0.57850000000000001</v>
      </c>
      <c r="Y18" s="52">
        <v>1.0002</v>
      </c>
      <c r="Z18" s="50">
        <v>2.84</v>
      </c>
      <c r="AA18" s="54">
        <f t="shared" si="5"/>
        <v>19.876024795040994</v>
      </c>
      <c r="AB18" s="58">
        <f t="shared" si="6"/>
        <v>18.406024795040995</v>
      </c>
      <c r="AC18" s="50">
        <v>20.895139185619975</v>
      </c>
      <c r="AE18" s="54">
        <f t="shared" si="7"/>
        <v>9.949415786480877</v>
      </c>
      <c r="AG18">
        <v>0.56079999999999997</v>
      </c>
      <c r="AH18" s="52">
        <v>1.0003</v>
      </c>
      <c r="AI18">
        <v>3.3</v>
      </c>
      <c r="AJ18" s="54">
        <f t="shared" si="8"/>
        <v>23.09307207837649</v>
      </c>
      <c r="AK18" s="58">
        <f t="shared" si="9"/>
        <v>21.823072078376491</v>
      </c>
      <c r="AL18" s="50">
        <v>24.774286333589504</v>
      </c>
      <c r="AM18" s="50">
        <f t="shared" si="10"/>
        <v>6.0702686385113473</v>
      </c>
    </row>
    <row r="19" spans="1:39" x14ac:dyDescent="0.2">
      <c r="A19">
        <v>17</v>
      </c>
      <c r="B19" s="50">
        <v>880.1301301301304</v>
      </c>
      <c r="C19" s="50">
        <v>0.88013013013013042</v>
      </c>
      <c r="D19" s="50">
        <v>5.49</v>
      </c>
      <c r="E19" s="50">
        <v>19.122257053291534</v>
      </c>
      <c r="F19" s="50">
        <f t="shared" si="0"/>
        <v>21.726624732713375</v>
      </c>
      <c r="G19" s="50">
        <v>119.51410658307209</v>
      </c>
      <c r="H19" s="50">
        <v>135.79140457945863</v>
      </c>
      <c r="J19" s="52">
        <v>0.50019999999999998</v>
      </c>
      <c r="K19" s="52">
        <v>0.55369999999999997</v>
      </c>
      <c r="L19" s="50">
        <v>0.26</v>
      </c>
      <c r="M19" s="54">
        <f t="shared" si="1"/>
        <v>3.6385445821671341</v>
      </c>
      <c r="N19" s="58">
        <f t="shared" si="2"/>
        <v>2.1485445821671343</v>
      </c>
      <c r="O19" s="50">
        <v>2.4411669463576531</v>
      </c>
      <c r="P19" s="54"/>
      <c r="Q19" s="52">
        <v>0.50119999999999998</v>
      </c>
      <c r="R19" s="52">
        <v>0.58130000000000004</v>
      </c>
      <c r="S19" s="50">
        <v>0.31</v>
      </c>
      <c r="T19" s="54">
        <f t="shared" si="3"/>
        <v>4.3296089385474872</v>
      </c>
      <c r="U19" s="58">
        <f t="shared" si="4"/>
        <v>2.6346089385474869</v>
      </c>
      <c r="V19" s="50">
        <v>2.9934311397315199</v>
      </c>
      <c r="X19" s="52">
        <v>0.55930000000000002</v>
      </c>
      <c r="Y19" s="52">
        <v>1.0012000000000001</v>
      </c>
      <c r="Z19" s="50">
        <v>2.6</v>
      </c>
      <c r="AA19" s="54">
        <f t="shared" si="5"/>
        <v>18.178186176588095</v>
      </c>
      <c r="AB19" s="58">
        <f t="shared" si="6"/>
        <v>16.708186176588097</v>
      </c>
      <c r="AC19" s="50">
        <v>18.983767973172025</v>
      </c>
      <c r="AE19" s="54">
        <f t="shared" si="7"/>
        <v>2.7428567595413504</v>
      </c>
      <c r="AG19">
        <v>0.56610000000000005</v>
      </c>
      <c r="AH19" s="52">
        <v>1</v>
      </c>
      <c r="AI19">
        <v>2.8</v>
      </c>
      <c r="AJ19" s="54">
        <f t="shared" si="8"/>
        <v>19.599999999999998</v>
      </c>
      <c r="AK19" s="58">
        <f t="shared" si="9"/>
        <v>18.329999999999998</v>
      </c>
      <c r="AL19" s="50">
        <v>20.826465737844746</v>
      </c>
      <c r="AM19" s="50">
        <f t="shared" si="10"/>
        <v>0.90015899486862949</v>
      </c>
    </row>
    <row r="20" spans="1:39" x14ac:dyDescent="0.2">
      <c r="A20">
        <v>18</v>
      </c>
      <c r="B20" s="50">
        <v>883.70463078848627</v>
      </c>
      <c r="C20" s="50">
        <v>0.88370463078848627</v>
      </c>
      <c r="D20" s="50">
        <v>6.23</v>
      </c>
      <c r="E20" s="50">
        <v>21.743032357780333</v>
      </c>
      <c r="F20" s="50">
        <f t="shared" si="0"/>
        <v>24.60441147443133</v>
      </c>
      <c r="G20" s="50">
        <v>135.89395223612709</v>
      </c>
      <c r="H20" s="50">
        <v>153.77757171519582</v>
      </c>
      <c r="J20" s="52">
        <v>0.50109999999999999</v>
      </c>
      <c r="K20" s="52">
        <v>0.5605</v>
      </c>
      <c r="L20" s="50">
        <v>0.28000000000000003</v>
      </c>
      <c r="M20" s="54">
        <f t="shared" si="1"/>
        <v>3.9113949311514675</v>
      </c>
      <c r="N20" s="58">
        <f t="shared" si="2"/>
        <v>2.4213949311514673</v>
      </c>
      <c r="O20" s="50">
        <v>2.7400500651342918</v>
      </c>
      <c r="P20" s="54"/>
      <c r="Q20" s="52">
        <v>0.50119999999999998</v>
      </c>
      <c r="R20" s="52">
        <v>0.55330000000000001</v>
      </c>
      <c r="S20" s="50">
        <v>0.33</v>
      </c>
      <c r="T20" s="54">
        <f t="shared" si="3"/>
        <v>4.6089385474860345</v>
      </c>
      <c r="U20" s="58">
        <f t="shared" si="4"/>
        <v>2.9139385474860342</v>
      </c>
      <c r="V20" s="50">
        <v>3.2974123320889128</v>
      </c>
      <c r="X20" s="52">
        <v>0.55449999999999999</v>
      </c>
      <c r="Y20" s="52">
        <v>1.0002</v>
      </c>
      <c r="Z20" s="50">
        <v>2.73</v>
      </c>
      <c r="AA20" s="54">
        <f t="shared" si="5"/>
        <v>19.106178764247154</v>
      </c>
      <c r="AB20" s="58">
        <f t="shared" si="6"/>
        <v>17.636178764247155</v>
      </c>
      <c r="AC20" s="50">
        <v>19.957096692490179</v>
      </c>
      <c r="AE20" s="54">
        <f t="shared" si="7"/>
        <v>4.6473147819411516</v>
      </c>
      <c r="AG20">
        <v>0.54349999999999998</v>
      </c>
      <c r="AH20" s="52">
        <v>1.0006999999999999</v>
      </c>
      <c r="AI20">
        <v>2.8</v>
      </c>
      <c r="AJ20" s="54">
        <f t="shared" si="8"/>
        <v>19.586289597281901</v>
      </c>
      <c r="AK20" s="58">
        <f t="shared" si="9"/>
        <v>18.316289597281902</v>
      </c>
      <c r="AL20" s="50">
        <v>20.726709987860058</v>
      </c>
      <c r="AM20" s="50">
        <f t="shared" si="10"/>
        <v>3.8777014865712722</v>
      </c>
    </row>
    <row r="21" spans="1:39" x14ac:dyDescent="0.2">
      <c r="A21">
        <v>19</v>
      </c>
      <c r="B21" s="50">
        <v>884.4882860665856</v>
      </c>
      <c r="C21" s="50">
        <v>0.88448828606658569</v>
      </c>
      <c r="D21" s="50">
        <v>6.28</v>
      </c>
      <c r="E21" s="50">
        <v>21.915349718330926</v>
      </c>
      <c r="F21" s="50">
        <f t="shared" si="0"/>
        <v>24.777433532546645</v>
      </c>
      <c r="G21" s="50">
        <v>136.97093573956829</v>
      </c>
      <c r="H21" s="50">
        <v>154.85895957841652</v>
      </c>
      <c r="J21" s="52">
        <v>0.50039999999999996</v>
      </c>
      <c r="K21" s="52">
        <v>0.57430000000000003</v>
      </c>
      <c r="L21" s="50">
        <v>0.27</v>
      </c>
      <c r="M21" s="54">
        <f t="shared" si="1"/>
        <v>3.776978417266188</v>
      </c>
      <c r="N21" s="58">
        <f t="shared" si="2"/>
        <v>2.2869784172661882</v>
      </c>
      <c r="O21" s="50">
        <v>2.58565144761456</v>
      </c>
      <c r="P21" s="54"/>
      <c r="Q21" s="52">
        <v>0.50009999999999999</v>
      </c>
      <c r="R21" s="52">
        <v>0.56040000000000001</v>
      </c>
      <c r="S21" s="50">
        <v>0.43</v>
      </c>
      <c r="T21" s="54">
        <f t="shared" si="3"/>
        <v>6.0187962407518514</v>
      </c>
      <c r="U21" s="58">
        <f t="shared" si="4"/>
        <v>4.3237962407518511</v>
      </c>
      <c r="V21" s="50">
        <v>4.888472022597651</v>
      </c>
      <c r="X21" s="52">
        <v>0.5857</v>
      </c>
      <c r="Y21" s="52">
        <v>1.0006999999999999</v>
      </c>
      <c r="Z21" s="50">
        <v>2.5499999999999998</v>
      </c>
      <c r="AA21" s="54">
        <f t="shared" si="5"/>
        <v>17.837513740381734</v>
      </c>
      <c r="AB21" s="58">
        <f t="shared" si="6"/>
        <v>16.367513740381735</v>
      </c>
      <c r="AC21" s="50">
        <v>18.50506558223606</v>
      </c>
      <c r="AE21" s="54">
        <f t="shared" si="7"/>
        <v>6.2723679503105849</v>
      </c>
      <c r="AG21">
        <v>0.52929999999999999</v>
      </c>
      <c r="AH21" s="52">
        <v>1.0002</v>
      </c>
      <c r="AI21">
        <v>2.7</v>
      </c>
      <c r="AJ21" s="54">
        <f t="shared" si="8"/>
        <v>18.896220755848834</v>
      </c>
      <c r="AK21" s="58">
        <f t="shared" si="9"/>
        <v>17.626220755848834</v>
      </c>
      <c r="AL21" s="50">
        <v>19.928156238489638</v>
      </c>
      <c r="AM21" s="50">
        <f t="shared" si="10"/>
        <v>4.849277294057007</v>
      </c>
    </row>
    <row r="22" spans="1:39" x14ac:dyDescent="0.2">
      <c r="A22">
        <v>20</v>
      </c>
      <c r="B22" s="50">
        <v>883.11751533443748</v>
      </c>
      <c r="C22" s="50">
        <v>0.8831175153344375</v>
      </c>
      <c r="D22" s="50">
        <v>5.72</v>
      </c>
      <c r="E22" s="50">
        <v>19.9890170236134</v>
      </c>
      <c r="F22" s="50">
        <f t="shared" si="0"/>
        <v>22.634606013949956</v>
      </c>
      <c r="G22" s="50">
        <v>124.93135639758376</v>
      </c>
      <c r="H22" s="50">
        <v>141.46628758718722</v>
      </c>
      <c r="J22" s="52">
        <v>0.5</v>
      </c>
      <c r="K22" s="52">
        <v>0.57369999999999999</v>
      </c>
      <c r="L22" s="50">
        <v>0.28999999999999998</v>
      </c>
      <c r="M22" s="54">
        <f t="shared" si="1"/>
        <v>4.0600000000000005</v>
      </c>
      <c r="N22" s="58">
        <f t="shared" si="2"/>
        <v>2.5700000000000003</v>
      </c>
      <c r="O22" s="50">
        <v>2.9101449754699278</v>
      </c>
      <c r="P22" s="54"/>
      <c r="Q22" s="52">
        <v>0.50109999999999999</v>
      </c>
      <c r="R22" s="52">
        <v>0.5706</v>
      </c>
      <c r="S22" s="50">
        <v>0.51</v>
      </c>
      <c r="T22" s="54">
        <f t="shared" si="3"/>
        <v>7.1243264817401721</v>
      </c>
      <c r="U22" s="58">
        <f t="shared" si="4"/>
        <v>5.4293264817401719</v>
      </c>
      <c r="V22" s="50">
        <v>6.1479094089579691</v>
      </c>
      <c r="X22" s="52">
        <v>0.56910000000000005</v>
      </c>
      <c r="Y22" s="52">
        <v>1</v>
      </c>
      <c r="Z22" s="50">
        <v>2.68</v>
      </c>
      <c r="AA22" s="54">
        <f t="shared" si="5"/>
        <v>18.760000000000002</v>
      </c>
      <c r="AB22" s="58">
        <f t="shared" si="6"/>
        <v>17.290000000000003</v>
      </c>
      <c r="AC22" s="50">
        <v>19.578368336916366</v>
      </c>
      <c r="AE22" s="54">
        <f t="shared" si="7"/>
        <v>3.0562376770335895</v>
      </c>
      <c r="AG22">
        <v>0.54369999999999996</v>
      </c>
      <c r="AH22" s="52">
        <v>1</v>
      </c>
      <c r="AI22">
        <v>2.8</v>
      </c>
      <c r="AJ22" s="54">
        <f t="shared" si="8"/>
        <v>19.599999999999998</v>
      </c>
      <c r="AK22" s="58">
        <f t="shared" si="9"/>
        <v>18.329999999999998</v>
      </c>
      <c r="AL22" s="50">
        <v>20.756014552670727</v>
      </c>
      <c r="AM22" s="50">
        <f t="shared" si="10"/>
        <v>1.8785914612792283</v>
      </c>
    </row>
    <row r="23" spans="1:39" x14ac:dyDescent="0.2">
      <c r="A23">
        <v>21</v>
      </c>
      <c r="B23" s="50">
        <v>887.5837248825361</v>
      </c>
      <c r="C23" s="50">
        <v>0.88758372488253612</v>
      </c>
      <c r="D23" s="50">
        <v>6.42</v>
      </c>
      <c r="E23" s="50">
        <v>22.397209070520809</v>
      </c>
      <c r="F23" s="50">
        <f t="shared" si="0"/>
        <v>25.233911396341661</v>
      </c>
      <c r="G23" s="50">
        <v>139.98255669075505</v>
      </c>
      <c r="H23" s="50">
        <v>157.71194622713537</v>
      </c>
      <c r="J23" s="52">
        <v>0.50029999999999997</v>
      </c>
      <c r="K23" s="52">
        <v>0.52380000000000004</v>
      </c>
      <c r="L23" s="50">
        <v>0.37</v>
      </c>
      <c r="M23" s="54">
        <f t="shared" si="1"/>
        <v>5.1768938636817916</v>
      </c>
      <c r="N23" s="58">
        <f t="shared" si="2"/>
        <v>3.6868938636817914</v>
      </c>
      <c r="O23" s="50">
        <v>4.1538547410496056</v>
      </c>
      <c r="P23" s="54"/>
      <c r="Q23" s="52">
        <v>0.50080000000000002</v>
      </c>
      <c r="R23" s="52">
        <v>0.57069999999999999</v>
      </c>
      <c r="S23" s="50">
        <v>0.16</v>
      </c>
      <c r="T23" s="54">
        <f t="shared" si="3"/>
        <v>2.2364217252396168</v>
      </c>
      <c r="U23" s="61">
        <f t="shared" si="4"/>
        <v>0.54142172523961674</v>
      </c>
      <c r="V23" s="50">
        <v>0.6099951025028868</v>
      </c>
      <c r="X23" s="52">
        <v>0.57199999999999995</v>
      </c>
      <c r="Y23" s="52">
        <v>1</v>
      </c>
      <c r="Z23" s="50">
        <v>2.4300000000000002</v>
      </c>
      <c r="AA23" s="54">
        <f t="shared" si="5"/>
        <v>17.010000000000005</v>
      </c>
      <c r="AB23" s="58">
        <f t="shared" si="6"/>
        <v>15.540000000000004</v>
      </c>
      <c r="AC23" s="50">
        <v>17.508207467477604</v>
      </c>
      <c r="AE23" s="54">
        <f t="shared" si="7"/>
        <v>7.725703928864057</v>
      </c>
      <c r="AG23">
        <v>0.55449999999999999</v>
      </c>
      <c r="AH23" s="52">
        <v>1.0003</v>
      </c>
      <c r="AI23">
        <v>2.7</v>
      </c>
      <c r="AJ23" s="54">
        <f t="shared" si="8"/>
        <v>18.894331700489857</v>
      </c>
      <c r="AK23" s="58">
        <f t="shared" si="9"/>
        <v>17.624331700489858</v>
      </c>
      <c r="AL23" s="50">
        <v>19.856528692909826</v>
      </c>
      <c r="AM23" s="50">
        <f t="shared" si="10"/>
        <v>5.3773827034318344</v>
      </c>
    </row>
    <row r="24" spans="1:39" x14ac:dyDescent="0.2">
      <c r="A24">
        <v>22</v>
      </c>
      <c r="B24" s="50">
        <v>887.44720907749468</v>
      </c>
      <c r="C24" s="50">
        <v>0.88744720907749464</v>
      </c>
      <c r="D24" s="50">
        <v>6.62</v>
      </c>
      <c r="E24" s="50">
        <v>23.101849543845656</v>
      </c>
      <c r="F24" s="50">
        <f t="shared" si="0"/>
        <v>26.031801449756244</v>
      </c>
      <c r="G24" s="50">
        <v>144.38655964903535</v>
      </c>
      <c r="H24" s="50">
        <v>162.6987590609765</v>
      </c>
      <c r="J24" s="52">
        <v>0.50019999999999998</v>
      </c>
      <c r="K24" s="52">
        <v>0.56899999999999995</v>
      </c>
      <c r="L24" s="50">
        <v>0.55000000000000004</v>
      </c>
      <c r="M24" s="54">
        <f t="shared" si="1"/>
        <v>7.6969212315073987</v>
      </c>
      <c r="N24" s="58">
        <f t="shared" si="2"/>
        <v>6.2069212315073985</v>
      </c>
      <c r="O24" s="50">
        <v>6.9941300936193382</v>
      </c>
      <c r="P24" s="54"/>
      <c r="Q24" s="52">
        <v>0.501</v>
      </c>
      <c r="R24" s="52">
        <v>0.55079999999999996</v>
      </c>
      <c r="S24" s="50">
        <v>0.17</v>
      </c>
      <c r="T24" s="54">
        <f t="shared" si="3"/>
        <v>2.3752495009980046</v>
      </c>
      <c r="U24" s="61">
        <f t="shared" si="4"/>
        <v>0.68024950099800452</v>
      </c>
      <c r="V24" s="50">
        <v>0.766523905917882</v>
      </c>
      <c r="X24" s="52">
        <v>0.57050000000000001</v>
      </c>
      <c r="Y24" s="52">
        <v>1.0007999999999999</v>
      </c>
      <c r="Z24" s="50">
        <v>2.38</v>
      </c>
      <c r="AA24" s="54">
        <f t="shared" si="5"/>
        <v>16.646682653876901</v>
      </c>
      <c r="AB24" s="58">
        <f t="shared" si="6"/>
        <v>15.176682653876901</v>
      </c>
      <c r="AC24" s="50">
        <v>17.101504741508094</v>
      </c>
      <c r="AE24" s="54">
        <f t="shared" si="7"/>
        <v>8.9302967082481501</v>
      </c>
      <c r="AG24">
        <v>0.56020000000000003</v>
      </c>
      <c r="AH24" s="52">
        <v>1</v>
      </c>
      <c r="AI24">
        <v>2.9</v>
      </c>
      <c r="AJ24" s="54">
        <f t="shared" si="8"/>
        <v>20.3</v>
      </c>
      <c r="AK24" s="58">
        <f t="shared" si="9"/>
        <v>19.03</v>
      </c>
      <c r="AL24" s="50">
        <v>21.443529040766009</v>
      </c>
      <c r="AM24" s="50">
        <f t="shared" si="10"/>
        <v>4.5882724089902354</v>
      </c>
    </row>
    <row r="25" spans="1:39" x14ac:dyDescent="0.2">
      <c r="A25">
        <v>23</v>
      </c>
      <c r="B25" s="50">
        <v>891.98824492942163</v>
      </c>
      <c r="C25" s="50">
        <v>0.89198824492942164</v>
      </c>
      <c r="D25" s="50">
        <v>6.27</v>
      </c>
      <c r="E25" s="50">
        <v>21.917602996254683</v>
      </c>
      <c r="F25" s="50">
        <f t="shared" si="0"/>
        <v>24.571627620483845</v>
      </c>
      <c r="G25" s="50">
        <v>136.98501872659176</v>
      </c>
      <c r="H25" s="50">
        <v>153.57267262802401</v>
      </c>
      <c r="J25" s="52">
        <v>0.5</v>
      </c>
      <c r="K25" s="52">
        <v>0.55230000000000001</v>
      </c>
      <c r="L25" s="50">
        <v>0.59</v>
      </c>
      <c r="M25" s="54">
        <f t="shared" si="1"/>
        <v>8.26</v>
      </c>
      <c r="N25" s="58">
        <f t="shared" si="2"/>
        <v>6.77</v>
      </c>
      <c r="O25" s="50">
        <v>7.5897861193626763</v>
      </c>
      <c r="P25" s="54"/>
      <c r="Q25" s="52">
        <v>0.50039999999999996</v>
      </c>
      <c r="R25" s="52">
        <v>0.56759999999999999</v>
      </c>
      <c r="S25" s="50">
        <v>0.13</v>
      </c>
      <c r="T25" s="54">
        <f t="shared" si="3"/>
        <v>1.8185451638689054</v>
      </c>
      <c r="U25" s="61">
        <f t="shared" si="4"/>
        <v>0.12354516386890535</v>
      </c>
      <c r="V25" s="50">
        <v>0.13850537220777034</v>
      </c>
      <c r="X25" s="52">
        <v>0.56540000000000001</v>
      </c>
      <c r="Y25" s="52">
        <v>1</v>
      </c>
      <c r="Z25" s="50">
        <v>2.2200000000000002</v>
      </c>
      <c r="AA25" s="54">
        <f t="shared" si="5"/>
        <v>15.540000000000003</v>
      </c>
      <c r="AB25" s="58">
        <f t="shared" si="6"/>
        <v>14.070000000000002</v>
      </c>
      <c r="AC25" s="50">
        <v>15.773750472589789</v>
      </c>
      <c r="AE25" s="54">
        <f t="shared" si="7"/>
        <v>8.7978771478940558</v>
      </c>
      <c r="AG25">
        <v>0.57979999999999998</v>
      </c>
      <c r="AH25" s="52">
        <v>1</v>
      </c>
      <c r="AI25">
        <v>2.7</v>
      </c>
      <c r="AJ25" s="54">
        <f t="shared" si="8"/>
        <v>18.900000000000002</v>
      </c>
      <c r="AK25" s="58">
        <f t="shared" si="9"/>
        <v>17.630000000000003</v>
      </c>
      <c r="AL25" s="50">
        <v>19.764834458547121</v>
      </c>
      <c r="AM25" s="50">
        <f t="shared" si="10"/>
        <v>4.8067931619367243</v>
      </c>
    </row>
    <row r="26" spans="1:39" x14ac:dyDescent="0.2">
      <c r="A26">
        <v>24</v>
      </c>
      <c r="B26" s="50">
        <v>890.5743740795275</v>
      </c>
      <c r="C26" s="50">
        <v>0.89057437407952744</v>
      </c>
      <c r="D26" s="50">
        <v>6.36</v>
      </c>
      <c r="E26" s="50">
        <v>22.217786206208203</v>
      </c>
      <c r="F26" s="50">
        <f t="shared" si="0"/>
        <v>24.947704372441528</v>
      </c>
      <c r="G26" s="50">
        <v>138.86116378880126</v>
      </c>
      <c r="H26" s="50">
        <v>155.92315232775951</v>
      </c>
      <c r="J26" s="52">
        <v>0.50070000000000003</v>
      </c>
      <c r="K26" s="52">
        <v>0.56840000000000002</v>
      </c>
      <c r="L26" s="50">
        <v>0.33</v>
      </c>
      <c r="M26" s="54">
        <f t="shared" si="1"/>
        <v>4.6135410425404437</v>
      </c>
      <c r="N26" s="58">
        <f t="shared" si="2"/>
        <v>3.1235410425404435</v>
      </c>
      <c r="O26" s="50">
        <v>3.5073331699767882</v>
      </c>
      <c r="P26" s="54"/>
      <c r="Q26" s="52">
        <v>0.50149999999999995</v>
      </c>
      <c r="R26" s="52">
        <v>0.55159999999999998</v>
      </c>
      <c r="S26" s="50">
        <v>0.16</v>
      </c>
      <c r="T26" s="54">
        <f t="shared" si="3"/>
        <v>2.2333000997008976</v>
      </c>
      <c r="U26" s="61">
        <f t="shared" si="4"/>
        <v>0.53830009970089754</v>
      </c>
      <c r="V26" s="50">
        <v>0.60444148784010243</v>
      </c>
      <c r="X26" s="52">
        <v>0.57250000000000001</v>
      </c>
      <c r="Y26" s="52">
        <v>1</v>
      </c>
      <c r="Z26" s="50">
        <v>2.3199999999999998</v>
      </c>
      <c r="AA26" s="54">
        <f t="shared" si="5"/>
        <v>16.240000000000002</v>
      </c>
      <c r="AB26" s="58">
        <f t="shared" si="6"/>
        <v>14.770000000000001</v>
      </c>
      <c r="AC26" s="50">
        <v>16.584802381346144</v>
      </c>
      <c r="AE26" s="54">
        <f t="shared" si="7"/>
        <v>8.3629019910953843</v>
      </c>
      <c r="AG26">
        <v>0.54069999999999996</v>
      </c>
      <c r="AH26" s="52">
        <v>1</v>
      </c>
      <c r="AI26">
        <v>2.8</v>
      </c>
      <c r="AJ26" s="54">
        <f t="shared" si="8"/>
        <v>19.599999999999998</v>
      </c>
      <c r="AK26" s="58">
        <f t="shared" si="9"/>
        <v>18.329999999999998</v>
      </c>
      <c r="AL26" s="50">
        <v>20.582222589713936</v>
      </c>
      <c r="AM26" s="50">
        <f t="shared" si="10"/>
        <v>4.365481782727592</v>
      </c>
    </row>
    <row r="27" spans="1:39" x14ac:dyDescent="0.2">
      <c r="A27">
        <v>25</v>
      </c>
      <c r="B27" s="50">
        <v>882.94465018516723</v>
      </c>
      <c r="C27" s="50">
        <v>0.88294465018516721</v>
      </c>
      <c r="D27" s="50">
        <v>5.35</v>
      </c>
      <c r="E27" s="50">
        <v>18.658761397040507</v>
      </c>
      <c r="F27" s="50">
        <f t="shared" si="0"/>
        <v>21.132424771051589</v>
      </c>
      <c r="G27" s="50">
        <v>116.61725873150317</v>
      </c>
      <c r="H27" s="50">
        <v>132.07765481907245</v>
      </c>
      <c r="J27" s="52">
        <v>0.50149999999999995</v>
      </c>
      <c r="K27" s="52">
        <v>0.55930000000000002</v>
      </c>
      <c r="L27" s="50">
        <v>0.32</v>
      </c>
      <c r="M27" s="54">
        <f t="shared" si="1"/>
        <v>4.4666001994017952</v>
      </c>
      <c r="N27" s="58">
        <f t="shared" si="2"/>
        <v>2.976600199401795</v>
      </c>
      <c r="O27" s="50">
        <v>3.3712194742643899</v>
      </c>
      <c r="P27" s="54"/>
      <c r="Q27" s="52">
        <v>0.501</v>
      </c>
      <c r="R27" s="52">
        <v>0.55940000000000001</v>
      </c>
      <c r="S27" s="50">
        <v>0.47</v>
      </c>
      <c r="T27" s="60">
        <f t="shared" si="3"/>
        <v>6.5668662674650706</v>
      </c>
      <c r="U27" s="58">
        <f t="shared" si="4"/>
        <v>4.8718662674650703</v>
      </c>
      <c r="V27" s="50">
        <v>5.5177482149570354</v>
      </c>
      <c r="X27" s="52">
        <v>0.56440000000000001</v>
      </c>
      <c r="Y27" s="52">
        <v>1.0006999999999999</v>
      </c>
      <c r="Z27" s="50">
        <v>2.34</v>
      </c>
      <c r="AA27" s="54">
        <f t="shared" si="5"/>
        <v>16.368542020585593</v>
      </c>
      <c r="AB27" s="58">
        <f t="shared" si="6"/>
        <v>14.898542020585593</v>
      </c>
      <c r="AC27" s="50">
        <v>16.873698727843401</v>
      </c>
      <c r="AE27" s="54">
        <f t="shared" si="7"/>
        <v>4.2587260432081884</v>
      </c>
      <c r="AG27">
        <v>0.55989999999999995</v>
      </c>
      <c r="AH27" s="52">
        <v>1.0004999999999999</v>
      </c>
      <c r="AI27">
        <v>2.4</v>
      </c>
      <c r="AJ27" s="54">
        <f t="shared" si="8"/>
        <v>16.791604197901052</v>
      </c>
      <c r="AK27" s="58">
        <f t="shared" si="9"/>
        <v>15.521604197901052</v>
      </c>
      <c r="AL27" s="50">
        <v>17.579362641413514</v>
      </c>
      <c r="AM27" s="50">
        <f t="shared" si="10"/>
        <v>3.5530621296380751</v>
      </c>
    </row>
    <row r="28" spans="1:39" x14ac:dyDescent="0.2">
      <c r="A28">
        <v>26</v>
      </c>
      <c r="B28" s="50">
        <v>876.03760376037724</v>
      </c>
      <c r="C28" s="50">
        <v>0.87603760376037731</v>
      </c>
      <c r="D28" s="50">
        <v>5.75</v>
      </c>
      <c r="E28" s="50">
        <v>20.055807464248343</v>
      </c>
      <c r="F28" s="50">
        <f t="shared" si="0"/>
        <v>22.893774625836965</v>
      </c>
      <c r="G28" s="50">
        <v>125.34879665155214</v>
      </c>
      <c r="H28" s="50">
        <v>143.08609141148105</v>
      </c>
      <c r="J28" s="52">
        <v>0.50019999999999998</v>
      </c>
      <c r="K28" s="52">
        <v>0.5867</v>
      </c>
      <c r="L28" s="50">
        <v>0.35</v>
      </c>
      <c r="M28" s="54">
        <f t="shared" si="1"/>
        <v>4.8980407836865254</v>
      </c>
      <c r="N28" s="58">
        <f t="shared" si="2"/>
        <v>3.4080407836865252</v>
      </c>
      <c r="O28" s="50">
        <v>3.8902905184178915</v>
      </c>
      <c r="P28" s="54"/>
      <c r="Q28" s="52">
        <v>0.50129999999999997</v>
      </c>
      <c r="R28" s="52">
        <v>0.53520000000000001</v>
      </c>
      <c r="S28" s="50">
        <v>0.26</v>
      </c>
      <c r="T28" s="54">
        <f t="shared" si="3"/>
        <v>3.6305605425892686</v>
      </c>
      <c r="U28" s="58">
        <f t="shared" si="4"/>
        <v>1.9355605425892686</v>
      </c>
      <c r="V28" s="50">
        <v>2.2094491541012697</v>
      </c>
      <c r="X28" s="52">
        <v>0.59050000000000002</v>
      </c>
      <c r="Y28" s="52">
        <v>1.0005999999999999</v>
      </c>
      <c r="Z28" s="50">
        <v>2.4</v>
      </c>
      <c r="AA28" s="54">
        <f t="shared" si="5"/>
        <v>16.789926044373377</v>
      </c>
      <c r="AB28" s="58">
        <f t="shared" si="6"/>
        <v>15.319926044373377</v>
      </c>
      <c r="AC28" s="50">
        <v>17.487749359859485</v>
      </c>
      <c r="AE28" s="54">
        <f t="shared" si="7"/>
        <v>5.4060252659774797</v>
      </c>
      <c r="AG28">
        <v>0.53659999999999997</v>
      </c>
      <c r="AH28" s="52">
        <v>1.0002</v>
      </c>
      <c r="AI28">
        <v>2.6</v>
      </c>
      <c r="AJ28" s="54">
        <f t="shared" si="8"/>
        <v>18.196360727854433</v>
      </c>
      <c r="AK28" s="58">
        <f t="shared" si="9"/>
        <v>16.926360727854433</v>
      </c>
      <c r="AL28" s="50">
        <v>19.321500190400851</v>
      </c>
      <c r="AM28" s="50">
        <f t="shared" si="10"/>
        <v>3.572274435436114</v>
      </c>
    </row>
    <row r="29" spans="1:39" x14ac:dyDescent="0.2">
      <c r="A29">
        <v>27</v>
      </c>
      <c r="B29" s="50">
        <v>884.90863974734839</v>
      </c>
      <c r="C29" s="50">
        <v>0.88490863974734835</v>
      </c>
      <c r="D29" s="50">
        <v>5.53</v>
      </c>
      <c r="E29" s="50">
        <v>19.293261562998403</v>
      </c>
      <c r="F29" s="50">
        <f t="shared" si="0"/>
        <v>21.802546270208019</v>
      </c>
      <c r="G29" s="50">
        <v>120.58288476874002</v>
      </c>
      <c r="H29" s="50">
        <v>136.26591418880014</v>
      </c>
      <c r="J29" s="52">
        <v>0.50109999999999999</v>
      </c>
      <c r="K29" s="52">
        <v>0.57950000000000002</v>
      </c>
      <c r="L29" s="50">
        <v>0.24</v>
      </c>
      <c r="M29" s="54">
        <f t="shared" si="1"/>
        <v>3.3526242267012578</v>
      </c>
      <c r="N29" s="58">
        <f t="shared" si="2"/>
        <v>1.8626242267012578</v>
      </c>
      <c r="O29" s="50">
        <v>2.1048774337123195</v>
      </c>
      <c r="P29" s="54"/>
      <c r="Q29" s="52">
        <v>0.50119999999999998</v>
      </c>
      <c r="R29" s="52">
        <v>0.55800000000000005</v>
      </c>
      <c r="S29" s="50">
        <v>0.3</v>
      </c>
      <c r="T29" s="54">
        <f t="shared" si="3"/>
        <v>4.1899441340782122</v>
      </c>
      <c r="U29" s="58">
        <f t="shared" si="4"/>
        <v>2.4949441340782119</v>
      </c>
      <c r="V29" s="50">
        <v>2.8194369701154089</v>
      </c>
      <c r="X29" s="52">
        <v>0.57020000000000004</v>
      </c>
      <c r="Y29" s="52">
        <v>1.0003</v>
      </c>
      <c r="Z29" s="50">
        <v>2.14</v>
      </c>
      <c r="AA29" s="54">
        <f t="shared" si="5"/>
        <v>14.975507347795665</v>
      </c>
      <c r="AB29" s="58">
        <f t="shared" si="6"/>
        <v>13.505507347795664</v>
      </c>
      <c r="AC29" s="50">
        <v>15.262035809314328</v>
      </c>
      <c r="AE29" s="54">
        <f t="shared" si="7"/>
        <v>6.5405104608936906</v>
      </c>
      <c r="AG29">
        <v>0.55840000000000001</v>
      </c>
      <c r="AH29" s="52">
        <v>1.0007999999999999</v>
      </c>
      <c r="AI29">
        <v>2.5</v>
      </c>
      <c r="AJ29" s="54">
        <f t="shared" si="8"/>
        <v>17.486011191047165</v>
      </c>
      <c r="AK29" s="58">
        <f t="shared" si="9"/>
        <v>16.216011191047166</v>
      </c>
      <c r="AL29" s="50">
        <v>18.325068219106804</v>
      </c>
      <c r="AM29" s="50">
        <f t="shared" si="10"/>
        <v>3.4774780511012153</v>
      </c>
    </row>
    <row r="30" spans="1:39" x14ac:dyDescent="0.2">
      <c r="A30">
        <v>28</v>
      </c>
      <c r="B30" s="50">
        <v>591.80480660408773</v>
      </c>
      <c r="C30" s="50">
        <v>0.59180480660408774</v>
      </c>
      <c r="D30" s="50">
        <v>6.11</v>
      </c>
      <c r="E30" s="50">
        <v>21.329543187711952</v>
      </c>
      <c r="F30" s="50">
        <f t="shared" si="0"/>
        <v>36.041517320729085</v>
      </c>
      <c r="G30" s="50">
        <v>133.3096449231997</v>
      </c>
      <c r="H30" s="50">
        <v>225.25948325455676</v>
      </c>
      <c r="J30" s="52">
        <v>0.50119999999999998</v>
      </c>
      <c r="K30" s="52">
        <v>0.58460000000000001</v>
      </c>
      <c r="L30" s="50">
        <v>0.26</v>
      </c>
      <c r="M30" s="54">
        <f t="shared" si="1"/>
        <v>3.631284916201118</v>
      </c>
      <c r="N30" s="58">
        <f t="shared" si="2"/>
        <v>2.1412849162011183</v>
      </c>
      <c r="O30" s="50">
        <v>3.6182283285063264</v>
      </c>
      <c r="P30" s="54"/>
      <c r="Q30" s="52">
        <v>0.50039999999999996</v>
      </c>
      <c r="R30" s="52">
        <v>0.5484</v>
      </c>
      <c r="S30" s="50">
        <v>0.41</v>
      </c>
      <c r="T30" s="54">
        <f t="shared" si="3"/>
        <v>5.7354116706634706</v>
      </c>
      <c r="U30" s="58">
        <f t="shared" si="4"/>
        <v>4.0404116706634703</v>
      </c>
      <c r="V30" s="50">
        <v>6.8272707919496005</v>
      </c>
      <c r="X30" s="52">
        <v>0.5635</v>
      </c>
      <c r="Y30" s="52">
        <v>1</v>
      </c>
      <c r="Z30" s="50">
        <v>2.63</v>
      </c>
      <c r="AA30" s="54">
        <f t="shared" si="5"/>
        <v>18.410000000000004</v>
      </c>
      <c r="AB30" s="58">
        <f t="shared" si="6"/>
        <v>16.940000000000005</v>
      </c>
      <c r="AC30" s="50">
        <v>28.624302829180497</v>
      </c>
      <c r="AE30" s="54">
        <f t="shared" si="7"/>
        <v>7.417214491548588</v>
      </c>
      <c r="AG30">
        <v>0.5776</v>
      </c>
      <c r="AH30" s="52">
        <v>1.0004</v>
      </c>
      <c r="AI30">
        <v>2.8</v>
      </c>
      <c r="AJ30" s="54">
        <f t="shared" si="8"/>
        <v>19.592163134746102</v>
      </c>
      <c r="AK30" s="58">
        <f t="shared" si="9"/>
        <v>18.322163134746102</v>
      </c>
      <c r="AL30" s="50">
        <v>30.959807913495826</v>
      </c>
      <c r="AM30" s="50">
        <f t="shared" si="10"/>
        <v>5.0817094072332587</v>
      </c>
    </row>
    <row r="31" spans="1:39" x14ac:dyDescent="0.2">
      <c r="A31">
        <v>29</v>
      </c>
      <c r="B31" s="50">
        <v>884.58474407488552</v>
      </c>
      <c r="C31" s="50">
        <v>0.88458474407488552</v>
      </c>
      <c r="D31" s="50">
        <v>5.48</v>
      </c>
      <c r="E31" s="50">
        <v>19.062764001391443</v>
      </c>
      <c r="F31" s="50">
        <f t="shared" si="0"/>
        <v>21.549957908586386</v>
      </c>
      <c r="G31" s="50">
        <v>119.14227500869652</v>
      </c>
      <c r="H31" s="50">
        <v>134.6872369286649</v>
      </c>
      <c r="J31" s="52">
        <v>0.50039999999999996</v>
      </c>
      <c r="K31" s="52">
        <v>0.55679999999999996</v>
      </c>
      <c r="L31" s="50">
        <v>0.25</v>
      </c>
      <c r="M31" s="54">
        <f t="shared" si="1"/>
        <v>3.4972022382094332</v>
      </c>
      <c r="N31" s="58">
        <f t="shared" si="2"/>
        <v>2.007202238209433</v>
      </c>
      <c r="O31" s="50">
        <v>2.2690898205672774</v>
      </c>
      <c r="P31" s="54"/>
      <c r="Q31" s="52">
        <v>0.50029999999999997</v>
      </c>
      <c r="R31" s="52">
        <v>0.58630000000000004</v>
      </c>
      <c r="S31" s="50">
        <v>0.19</v>
      </c>
      <c r="T31" s="54">
        <f t="shared" si="3"/>
        <v>2.6584049570257848</v>
      </c>
      <c r="U31" s="58">
        <f t="shared" si="4"/>
        <v>0.96340495702578477</v>
      </c>
      <c r="V31" s="50">
        <v>1.0891041966062063</v>
      </c>
      <c r="X31" s="52">
        <v>0.58099999999999996</v>
      </c>
      <c r="Y31" s="52">
        <v>1</v>
      </c>
      <c r="Z31" s="50">
        <v>2.16</v>
      </c>
      <c r="AA31" s="54">
        <f t="shared" si="5"/>
        <v>15.120000000000003</v>
      </c>
      <c r="AB31" s="58">
        <f t="shared" si="6"/>
        <v>13.650000000000002</v>
      </c>
      <c r="AC31" s="50">
        <v>15.430969267139481</v>
      </c>
      <c r="AE31" s="54">
        <f t="shared" si="7"/>
        <v>6.1189886414469044</v>
      </c>
      <c r="AG31">
        <v>0.54969999999999997</v>
      </c>
      <c r="AH31" s="52">
        <v>1</v>
      </c>
      <c r="AI31">
        <v>2.5</v>
      </c>
      <c r="AJ31" s="54">
        <f t="shared" si="8"/>
        <v>17.5</v>
      </c>
      <c r="AK31" s="58">
        <f t="shared" si="9"/>
        <v>16.23</v>
      </c>
      <c r="AL31" s="50">
        <v>18.347592029719689</v>
      </c>
      <c r="AM31" s="50">
        <f t="shared" si="10"/>
        <v>3.2023658788666971</v>
      </c>
    </row>
    <row r="32" spans="1:39" x14ac:dyDescent="0.2">
      <c r="A32">
        <v>30</v>
      </c>
      <c r="B32" s="50">
        <v>870.11845031810844</v>
      </c>
      <c r="C32" s="50">
        <v>0.87011845031810853</v>
      </c>
      <c r="D32" s="50">
        <v>5.51</v>
      </c>
      <c r="E32" s="50">
        <v>19.249388631032591</v>
      </c>
      <c r="F32" s="50">
        <f t="shared" si="0"/>
        <v>22.122722054675624</v>
      </c>
      <c r="G32" s="50">
        <v>120.30867894395369</v>
      </c>
      <c r="H32" s="50">
        <v>138.26701284172262</v>
      </c>
      <c r="J32" s="52">
        <v>0.50190000000000001</v>
      </c>
      <c r="K32" s="52">
        <v>0.59360000000000002</v>
      </c>
      <c r="L32" s="50">
        <v>0.27</v>
      </c>
      <c r="M32" s="54">
        <f t="shared" si="1"/>
        <v>3.7656903765690384</v>
      </c>
      <c r="N32" s="58">
        <f t="shared" si="2"/>
        <v>2.2756903765690382</v>
      </c>
      <c r="O32" s="50">
        <v>2.6153799815841898</v>
      </c>
      <c r="P32" s="54"/>
      <c r="Q32" s="52">
        <v>0.50049999999999994</v>
      </c>
      <c r="R32" s="52">
        <v>0.56740000000000002</v>
      </c>
      <c r="S32" s="50">
        <v>0.14000000000000001</v>
      </c>
      <c r="T32" s="54">
        <f t="shared" si="3"/>
        <v>1.9580419580419586</v>
      </c>
      <c r="U32" s="58">
        <f t="shared" si="4"/>
        <v>0.26304195804195851</v>
      </c>
      <c r="V32" s="50">
        <v>0.30230591932143541</v>
      </c>
      <c r="X32" s="52">
        <v>0.54700000000000004</v>
      </c>
      <c r="Y32" s="52">
        <v>1.0002</v>
      </c>
      <c r="Z32" s="50">
        <v>2.2599999999999998</v>
      </c>
      <c r="AA32" s="54">
        <f t="shared" si="5"/>
        <v>15.816836632673466</v>
      </c>
      <c r="AB32" s="58">
        <f t="shared" si="6"/>
        <v>14.346836632673465</v>
      </c>
      <c r="AC32" s="50">
        <v>16.488371930773766</v>
      </c>
      <c r="AE32" s="54">
        <f t="shared" si="7"/>
        <v>5.6343501239018572</v>
      </c>
      <c r="AG32">
        <v>0.5514</v>
      </c>
      <c r="AH32" s="52">
        <v>1.0003</v>
      </c>
      <c r="AI32">
        <v>2.8</v>
      </c>
      <c r="AJ32" s="54">
        <f t="shared" si="8"/>
        <v>19.594121763470959</v>
      </c>
      <c r="AK32" s="58">
        <f t="shared" si="9"/>
        <v>18.324121763470959</v>
      </c>
      <c r="AL32" s="50">
        <v>21.059341698560473</v>
      </c>
      <c r="AM32" s="50">
        <f t="shared" si="10"/>
        <v>1.0633803561151502</v>
      </c>
    </row>
    <row r="33" spans="1:39" x14ac:dyDescent="0.2">
      <c r="A33">
        <v>31</v>
      </c>
      <c r="B33" s="50">
        <v>875.28140477262582</v>
      </c>
      <c r="C33" s="50">
        <v>0.87528140477262584</v>
      </c>
      <c r="D33" s="50">
        <v>5.85</v>
      </c>
      <c r="E33" s="50">
        <v>20.395457714911842</v>
      </c>
      <c r="F33" s="50">
        <f t="shared" si="0"/>
        <v>23.301600609474875</v>
      </c>
      <c r="G33" s="50">
        <v>127.47161071819902</v>
      </c>
      <c r="H33" s="50">
        <v>145.63500380921798</v>
      </c>
      <c r="J33" s="52">
        <v>0.50049999999999994</v>
      </c>
      <c r="K33" s="52">
        <v>0.58220000000000005</v>
      </c>
      <c r="L33" s="50">
        <v>0.3</v>
      </c>
      <c r="M33" s="54">
        <f t="shared" si="1"/>
        <v>4.1958041958041967</v>
      </c>
      <c r="N33" s="58">
        <f t="shared" si="2"/>
        <v>2.7058041958041965</v>
      </c>
      <c r="O33" s="50">
        <v>3.091353456214565</v>
      </c>
      <c r="P33" s="54"/>
      <c r="Q33" s="52">
        <v>0.501</v>
      </c>
      <c r="R33" s="52">
        <v>0.55179999999999996</v>
      </c>
      <c r="S33" s="50">
        <v>0.28000000000000003</v>
      </c>
      <c r="T33" s="54">
        <f t="shared" si="3"/>
        <v>3.9121756487025956</v>
      </c>
      <c r="U33" s="58">
        <f t="shared" si="4"/>
        <v>2.2171756487025958</v>
      </c>
      <c r="V33" s="50">
        <v>2.5331003681936526</v>
      </c>
      <c r="X33" s="52">
        <v>0.55959999999999999</v>
      </c>
      <c r="Y33" s="52">
        <v>1</v>
      </c>
      <c r="Z33" s="50">
        <v>2.23</v>
      </c>
      <c r="AA33" s="54">
        <f t="shared" si="5"/>
        <v>15.610000000000003</v>
      </c>
      <c r="AB33" s="58">
        <f t="shared" si="6"/>
        <v>14.140000000000002</v>
      </c>
      <c r="AC33" s="50">
        <v>16.154804526748958</v>
      </c>
      <c r="AE33" s="54">
        <f t="shared" si="7"/>
        <v>7.1467960827259169</v>
      </c>
      <c r="AG33">
        <v>0.54479999999999995</v>
      </c>
      <c r="AH33" s="52">
        <v>1</v>
      </c>
      <c r="AI33">
        <v>2.8</v>
      </c>
      <c r="AJ33" s="54">
        <f t="shared" si="8"/>
        <v>19.599999999999998</v>
      </c>
      <c r="AK33" s="58">
        <f t="shared" si="9"/>
        <v>18.329999999999998</v>
      </c>
      <c r="AL33" s="50">
        <v>20.941836419753063</v>
      </c>
      <c r="AM33" s="50">
        <f t="shared" si="10"/>
        <v>2.3597641897218118</v>
      </c>
    </row>
    <row r="34" spans="1:39" x14ac:dyDescent="0.2">
      <c r="A34">
        <v>32</v>
      </c>
      <c r="B34" s="50">
        <v>888.81181250619227</v>
      </c>
      <c r="C34" s="50">
        <v>0.88881181250619223</v>
      </c>
      <c r="D34" s="50">
        <v>5.66</v>
      </c>
      <c r="E34" s="50">
        <v>19.777367343882595</v>
      </c>
      <c r="F34" s="50">
        <f t="shared" si="0"/>
        <v>22.251467707338563</v>
      </c>
      <c r="G34" s="50">
        <v>123.60854589926622</v>
      </c>
      <c r="H34" s="50">
        <v>139.07167317086603</v>
      </c>
      <c r="J34" s="52">
        <v>0.50039999999999996</v>
      </c>
      <c r="K34" s="52">
        <v>0.5726</v>
      </c>
      <c r="L34" s="50">
        <v>0.33</v>
      </c>
      <c r="M34" s="54">
        <f t="shared" si="1"/>
        <v>4.6163069544364523</v>
      </c>
      <c r="N34" s="58">
        <f t="shared" si="2"/>
        <v>3.1263069544364521</v>
      </c>
      <c r="O34" s="50">
        <v>3.5174003207958844</v>
      </c>
      <c r="P34" s="54"/>
      <c r="Q34" s="52">
        <v>0.5</v>
      </c>
      <c r="R34" s="52">
        <v>0.55620000000000003</v>
      </c>
      <c r="S34" s="50">
        <v>0.25</v>
      </c>
      <c r="T34" s="54">
        <f t="shared" si="3"/>
        <v>3.5000000000000004</v>
      </c>
      <c r="U34" s="58">
        <f t="shared" si="4"/>
        <v>1.8050000000000004</v>
      </c>
      <c r="V34" s="50">
        <v>2.0308010926524731</v>
      </c>
      <c r="X34" s="52">
        <v>0.54830000000000001</v>
      </c>
      <c r="Y34" s="52">
        <v>1.0002</v>
      </c>
      <c r="Z34" s="50">
        <v>2.2400000000000002</v>
      </c>
      <c r="AA34" s="54">
        <f t="shared" si="5"/>
        <v>15.676864627074588</v>
      </c>
      <c r="AB34" s="58">
        <f t="shared" si="6"/>
        <v>14.206864627074587</v>
      </c>
      <c r="AC34" s="50">
        <v>15.984108702398247</v>
      </c>
      <c r="AE34" s="54">
        <f t="shared" si="7"/>
        <v>6.2673590049403156</v>
      </c>
      <c r="AG34">
        <v>0.54930000000000001</v>
      </c>
      <c r="AH34" s="52">
        <v>1</v>
      </c>
      <c r="AI34">
        <v>2.7</v>
      </c>
      <c r="AJ34" s="54">
        <f t="shared" si="8"/>
        <v>18.900000000000002</v>
      </c>
      <c r="AK34" s="58">
        <f t="shared" si="9"/>
        <v>17.630000000000003</v>
      </c>
      <c r="AL34" s="50">
        <v>19.835469952057117</v>
      </c>
      <c r="AM34" s="50">
        <f t="shared" si="10"/>
        <v>2.4159977552814453</v>
      </c>
    </row>
    <row r="35" spans="1:39" x14ac:dyDescent="0.2">
      <c r="A35" t="s">
        <v>51</v>
      </c>
      <c r="B35" s="50" t="e">
        <v>#DIV/0!</v>
      </c>
      <c r="C35" s="50" t="e">
        <v>#DIV/0!</v>
      </c>
      <c r="E35" s="50" t="e">
        <v>#DIV/0!</v>
      </c>
      <c r="G35" s="50" t="e">
        <v>#DIV/0!</v>
      </c>
      <c r="H35" s="50" t="e">
        <v>#DIV/0!</v>
      </c>
      <c r="K35">
        <v>0.56369999999999998</v>
      </c>
      <c r="L35" s="50">
        <v>0.12</v>
      </c>
      <c r="M35" s="57">
        <f>(0.014*50*L35*0.01*1000)/K35</f>
        <v>1.490154337413518</v>
      </c>
      <c r="Q35" s="52">
        <v>0</v>
      </c>
      <c r="R35" s="52">
        <v>0.55449999999999999</v>
      </c>
      <c r="S35" s="50">
        <v>0.11</v>
      </c>
      <c r="T35" s="57">
        <f>(0.014*50*S35*0.01*1000)/R35</f>
        <v>1.3886384129846712</v>
      </c>
      <c r="X35" s="52">
        <v>0.61890000000000001</v>
      </c>
      <c r="Y35" s="52">
        <v>0</v>
      </c>
      <c r="Z35" s="50">
        <v>0.13</v>
      </c>
      <c r="AA35" s="57">
        <f>(0.014*50*Z35*0.01*1000)/X35</f>
        <v>1.4703506220714173</v>
      </c>
      <c r="AG35">
        <v>0.54059999999999997</v>
      </c>
      <c r="AH35" s="52">
        <v>0</v>
      </c>
      <c r="AI35">
        <v>0.1</v>
      </c>
      <c r="AJ35" s="57">
        <f>(0.014*50*AI35*0.01*1000)/AG35</f>
        <v>1.2948575656677768</v>
      </c>
    </row>
    <row r="36" spans="1:39" x14ac:dyDescent="0.2">
      <c r="A36" t="s">
        <v>53</v>
      </c>
      <c r="B36" s="50" t="e">
        <v>#DIV/0!</v>
      </c>
      <c r="C36" s="50" t="e">
        <v>#DIV/0!</v>
      </c>
      <c r="E36" s="50" t="e">
        <v>#DIV/0!</v>
      </c>
      <c r="G36" s="50" t="e">
        <v>#DIV/0!</v>
      </c>
      <c r="H36" s="50" t="e">
        <v>#DIV/0!</v>
      </c>
      <c r="K36">
        <v>0.56330000000000002</v>
      </c>
      <c r="L36" s="50">
        <v>0.12</v>
      </c>
      <c r="M36" s="57">
        <f>(0.014*50*L36*0.01*1000)/K36</f>
        <v>1.4912124977809338</v>
      </c>
      <c r="Q36" s="52">
        <v>0</v>
      </c>
      <c r="R36" s="52">
        <v>0.56120000000000003</v>
      </c>
      <c r="S36" s="50">
        <v>0.16</v>
      </c>
      <c r="T36" s="57">
        <f>(0.014*50*S36*0.01*1000)/R36</f>
        <v>1.9957234497505347</v>
      </c>
      <c r="X36" s="52">
        <v>0.55400000000000005</v>
      </c>
      <c r="Y36" s="52">
        <v>0</v>
      </c>
      <c r="Z36" s="50">
        <v>0.8</v>
      </c>
      <c r="AG36">
        <v>0.5585</v>
      </c>
      <c r="AH36" s="52">
        <v>0</v>
      </c>
      <c r="AI36">
        <v>0.1</v>
      </c>
      <c r="AJ36" s="57">
        <f>(0.014*50*AI36*0.01*1000)/AG36</f>
        <v>1.2533572068039391</v>
      </c>
    </row>
    <row r="37" spans="1:39" x14ac:dyDescent="0.2">
      <c r="A37" t="s">
        <v>54</v>
      </c>
      <c r="K37">
        <v>0.57889999999999997</v>
      </c>
    </row>
    <row r="38" spans="1:39" x14ac:dyDescent="0.2">
      <c r="A38" t="s">
        <v>55</v>
      </c>
      <c r="K38">
        <v>0.57599999999999996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53"/>
  <sheetViews>
    <sheetView topLeftCell="AI1" workbookViewId="0">
      <selection activeCell="AI1" sqref="AI1:AI1048576"/>
    </sheetView>
  </sheetViews>
  <sheetFormatPr defaultRowHeight="14.25" x14ac:dyDescent="0.2"/>
  <cols>
    <col min="1" max="1" width="20.875" customWidth="1"/>
    <col min="2" max="2" width="9.375" customWidth="1"/>
    <col min="3" max="3" width="12.375" style="58" customWidth="1"/>
    <col min="4" max="4" width="11.75" style="58" customWidth="1"/>
    <col min="5" max="6" width="10.125" style="50" customWidth="1"/>
    <col min="7" max="7" width="10.375" style="58" customWidth="1"/>
    <col min="8" max="8" width="9.75" style="50" customWidth="1"/>
    <col min="9" max="11" width="9" style="50"/>
    <col min="12" max="16" width="9" style="58"/>
    <col min="17" max="18" width="9" style="50"/>
    <col min="20" max="20" width="9" style="58"/>
    <col min="22" max="22" width="9.625" style="50" customWidth="1"/>
    <col min="23" max="23" width="9" style="63"/>
    <col min="25" max="27" width="9.25" style="58" customWidth="1"/>
    <col min="28" max="29" width="9" style="105"/>
    <col min="30" max="34" width="9" style="83"/>
    <col min="35" max="35" width="9" style="105"/>
    <col min="36" max="37" width="9" style="110"/>
    <col min="38" max="46" width="9" style="105"/>
    <col min="47" max="47" width="10.75" style="105" customWidth="1"/>
    <col min="48" max="48" width="11.875" style="105" customWidth="1"/>
    <col min="49" max="50" width="9" style="105"/>
    <col min="56" max="59" width="9" style="58"/>
  </cols>
  <sheetData>
    <row r="1" spans="1:59" s="83" customFormat="1" x14ac:dyDescent="0.2">
      <c r="C1" s="58"/>
      <c r="D1" s="58"/>
      <c r="E1" s="50"/>
      <c r="F1" s="50"/>
      <c r="G1" s="58"/>
      <c r="H1" s="50"/>
      <c r="I1" s="50"/>
      <c r="J1" s="50"/>
      <c r="K1" s="50"/>
      <c r="L1" s="58"/>
      <c r="M1" s="58"/>
      <c r="N1" s="58"/>
      <c r="O1" s="58"/>
      <c r="P1" s="58"/>
      <c r="Q1" s="50"/>
      <c r="R1" s="50"/>
      <c r="T1" s="58"/>
      <c r="V1" s="50"/>
      <c r="W1" s="63"/>
      <c r="Y1" s="58"/>
      <c r="Z1" s="58"/>
      <c r="AA1" s="58"/>
      <c r="AB1" s="105"/>
      <c r="AC1" s="105"/>
      <c r="AD1" s="51" t="s">
        <v>125</v>
      </c>
      <c r="AI1" s="105"/>
      <c r="AJ1" s="110"/>
      <c r="AK1" s="110"/>
      <c r="AL1" s="105"/>
      <c r="AM1" s="51" t="s">
        <v>130</v>
      </c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51" t="s">
        <v>103</v>
      </c>
      <c r="BD1" s="84" t="s">
        <v>104</v>
      </c>
      <c r="BE1" s="58"/>
      <c r="BF1" s="58"/>
      <c r="BG1" s="58"/>
    </row>
    <row r="2" spans="1:59" ht="30" x14ac:dyDescent="0.25">
      <c r="A2" s="51" t="s">
        <v>79</v>
      </c>
      <c r="B2" t="s">
        <v>12</v>
      </c>
      <c r="C2" s="58" t="s">
        <v>119</v>
      </c>
      <c r="D2" s="82" t="s">
        <v>83</v>
      </c>
      <c r="E2" s="53" t="s">
        <v>116</v>
      </c>
      <c r="F2" s="53" t="s">
        <v>117</v>
      </c>
      <c r="G2" s="82" t="s">
        <v>118</v>
      </c>
      <c r="H2" s="50" t="s">
        <v>120</v>
      </c>
      <c r="I2" s="53" t="s">
        <v>121</v>
      </c>
      <c r="J2" s="53"/>
      <c r="K2" s="53" t="s">
        <v>133</v>
      </c>
      <c r="L2" s="101" t="s">
        <v>134</v>
      </c>
      <c r="M2" s="101" t="s">
        <v>135</v>
      </c>
      <c r="N2" s="101" t="s">
        <v>136</v>
      </c>
      <c r="O2" s="101" t="s">
        <v>137</v>
      </c>
      <c r="P2" s="101" t="s">
        <v>138</v>
      </c>
      <c r="Q2" s="53"/>
      <c r="R2" s="53"/>
      <c r="T2" s="100" t="s">
        <v>124</v>
      </c>
      <c r="U2" s="86" t="s">
        <v>51</v>
      </c>
      <c r="V2" s="86" t="s">
        <v>53</v>
      </c>
      <c r="W2" s="99" t="s">
        <v>57</v>
      </c>
      <c r="X2" s="86" t="s">
        <v>81</v>
      </c>
      <c r="Y2" s="87" t="s">
        <v>82</v>
      </c>
      <c r="Z2" s="87"/>
      <c r="AA2" s="87"/>
      <c r="AB2" s="108" t="s">
        <v>83</v>
      </c>
      <c r="AC2" s="108"/>
      <c r="AD2" s="100" t="s">
        <v>80</v>
      </c>
      <c r="AE2" s="86" t="s">
        <v>51</v>
      </c>
      <c r="AF2" s="86" t="s">
        <v>53</v>
      </c>
      <c r="AG2" s="99" t="s">
        <v>57</v>
      </c>
      <c r="AH2" s="86" t="s">
        <v>81</v>
      </c>
      <c r="AI2" s="100" t="s">
        <v>111</v>
      </c>
      <c r="AJ2" s="111" t="s">
        <v>131</v>
      </c>
      <c r="AK2" s="111" t="s">
        <v>132</v>
      </c>
      <c r="AL2" s="100"/>
      <c r="AM2" s="100" t="s">
        <v>80</v>
      </c>
      <c r="AN2" s="86" t="s">
        <v>51</v>
      </c>
      <c r="AO2" s="86" t="s">
        <v>53</v>
      </c>
      <c r="AP2" s="99" t="s">
        <v>57</v>
      </c>
      <c r="AQ2" s="86" t="s">
        <v>81</v>
      </c>
      <c r="AR2" s="100" t="s">
        <v>111</v>
      </c>
      <c r="AS2" s="100" t="s">
        <v>147</v>
      </c>
      <c r="AT2" s="100" t="s">
        <v>148</v>
      </c>
      <c r="AU2" s="100" t="s">
        <v>145</v>
      </c>
      <c r="AV2" s="100" t="s">
        <v>146</v>
      </c>
      <c r="AW2" s="100"/>
      <c r="AX2" s="100"/>
      <c r="AY2" s="58" t="s">
        <v>98</v>
      </c>
      <c r="AZ2" s="58" t="s">
        <v>99</v>
      </c>
      <c r="BA2" s="58" t="s">
        <v>100</v>
      </c>
      <c r="BB2" s="58" t="s">
        <v>101</v>
      </c>
      <c r="BD2" s="58" t="s">
        <v>98</v>
      </c>
      <c r="BE2" s="58" t="s">
        <v>99</v>
      </c>
      <c r="BF2" s="58" t="s">
        <v>100</v>
      </c>
      <c r="BG2" s="58" t="s">
        <v>101</v>
      </c>
    </row>
    <row r="3" spans="1:59" ht="15" x14ac:dyDescent="0.25">
      <c r="A3" s="51" t="s">
        <v>88</v>
      </c>
      <c r="B3">
        <v>1</v>
      </c>
      <c r="C3" s="58">
        <v>28.280431242336494</v>
      </c>
      <c r="D3" s="58">
        <f>6.25*C3</f>
        <v>176.75269526460309</v>
      </c>
      <c r="E3" s="50">
        <v>5.1498165977376607</v>
      </c>
      <c r="F3" s="50">
        <v>7.1495007490290066</v>
      </c>
      <c r="G3" s="58">
        <v>22.656467036559889</v>
      </c>
      <c r="H3" s="50">
        <v>5.6239642057766099</v>
      </c>
      <c r="I3" s="50">
        <v>3.3988358176086706</v>
      </c>
      <c r="K3" s="50">
        <f>C3/10</f>
        <v>2.8280431242336492</v>
      </c>
      <c r="L3" s="58">
        <f>E3/C3*100</f>
        <v>18.209823441547314</v>
      </c>
      <c r="M3" s="58">
        <f>F3/C3*100</f>
        <v>25.280734539599347</v>
      </c>
      <c r="N3" s="58">
        <f>G3/C3*100</f>
        <v>80.113583991755419</v>
      </c>
      <c r="O3" s="58">
        <f>H3/C3*100</f>
        <v>19.886416008244591</v>
      </c>
      <c r="P3" s="58">
        <f>I3/C3*100</f>
        <v>12.018330938746544</v>
      </c>
      <c r="T3" s="50">
        <v>3.3988358176086706</v>
      </c>
      <c r="U3" s="50">
        <v>5.6239642057766099</v>
      </c>
      <c r="V3" s="50">
        <f>C3-(I3+H3+W4+X3)</f>
        <v>12.147631218951215</v>
      </c>
      <c r="W3" s="62">
        <v>2</v>
      </c>
      <c r="X3" s="50">
        <v>4.5199999999999996</v>
      </c>
      <c r="Y3" s="58">
        <f>C3-F3</f>
        <v>21.130930493307488</v>
      </c>
      <c r="AB3" s="109">
        <v>176.75269526460309</v>
      </c>
      <c r="AC3" s="109"/>
      <c r="AD3" s="58">
        <f t="shared" ref="AD3:AD18" si="0">T3*6.25</f>
        <v>21.242723860054191</v>
      </c>
      <c r="AE3" s="58">
        <f t="shared" ref="AE3:AE18" si="1">U3*6.25</f>
        <v>35.149776286103815</v>
      </c>
      <c r="AF3" s="58">
        <f t="shared" ref="AF3:AF18" si="2">V3*6.25</f>
        <v>75.922695118445091</v>
      </c>
      <c r="AG3" s="58">
        <f t="shared" ref="AG3:AG18" si="3">W3*6.25</f>
        <v>12.5</v>
      </c>
      <c r="AH3" s="58">
        <f t="shared" ref="AH3:AH18" si="4">X3*6.25</f>
        <v>28.249999999999996</v>
      </c>
      <c r="AI3" s="61">
        <f>SUM(AE3:AG3)</f>
        <v>123.57247140454891</v>
      </c>
      <c r="AJ3" s="110">
        <v>2.77</v>
      </c>
      <c r="AK3" s="110">
        <v>7.8</v>
      </c>
      <c r="AL3" s="61"/>
      <c r="AM3" s="61">
        <f>AD3/AB3*100</f>
        <v>12.018330938746544</v>
      </c>
      <c r="AN3" s="61">
        <f>AE3/AB3*100</f>
        <v>19.886416008244595</v>
      </c>
      <c r="AO3" s="61">
        <f>AF3/AB3*100</f>
        <v>42.954193713870652</v>
      </c>
      <c r="AP3" s="61">
        <f>AG3/AB3*100</f>
        <v>7.0720279434987949</v>
      </c>
      <c r="AQ3" s="61">
        <f>AH3/AB3*100</f>
        <v>15.982783152307272</v>
      </c>
      <c r="AR3" s="61">
        <f>AI3/AB3*100</f>
        <v>69.912637665614042</v>
      </c>
      <c r="AS3" s="61">
        <f>AM3+AR3*(AJ3/(AJ3+AK3))</f>
        <v>30.339807413084376</v>
      </c>
      <c r="AT3" s="61">
        <f t="shared" ref="AT3:AT34" si="5">AQ3+AR3*(AK3/(AJ3+AK3))</f>
        <v>67.573944343583477</v>
      </c>
      <c r="AU3" s="61">
        <f t="shared" ref="AU3:AU34" si="6">AS3/100*D3</f>
        <v>53.626427340716482</v>
      </c>
      <c r="AV3" s="61">
        <f t="shared" ref="AV3:AV34" si="7">AT3/100*D3</f>
        <v>119.4387679238866</v>
      </c>
      <c r="AW3" s="61"/>
      <c r="AX3" s="61"/>
      <c r="AY3" s="58">
        <v>141.38794781618003</v>
      </c>
      <c r="AZ3" s="58">
        <v>142.08638345200623</v>
      </c>
      <c r="BA3" s="58">
        <v>302.89724897088286</v>
      </c>
      <c r="BB3" s="58">
        <v>528.12823534268955</v>
      </c>
      <c r="BD3" s="58">
        <f>AY3/10</f>
        <v>14.138794781618003</v>
      </c>
      <c r="BE3" s="58">
        <f t="shared" ref="BE3:BG3" si="8">AZ3/10</f>
        <v>14.208638345200622</v>
      </c>
      <c r="BF3" s="58">
        <f t="shared" si="8"/>
        <v>30.289724897088284</v>
      </c>
      <c r="BG3" s="58">
        <f t="shared" si="8"/>
        <v>52.812823534268958</v>
      </c>
    </row>
    <row r="4" spans="1:59" ht="15" x14ac:dyDescent="0.25">
      <c r="A4" s="51" t="s">
        <v>88</v>
      </c>
      <c r="B4">
        <v>2</v>
      </c>
      <c r="C4" s="58">
        <v>30.520747536948193</v>
      </c>
      <c r="D4" s="58">
        <f t="shared" ref="D4:D34" si="9">6.25*C4</f>
        <v>190.7546721059262</v>
      </c>
      <c r="E4" s="50">
        <v>5.332985813867114</v>
      </c>
      <c r="F4" s="50">
        <v>7.9230255037846691</v>
      </c>
      <c r="G4" s="58">
        <v>26.654327982750363</v>
      </c>
      <c r="H4" s="50">
        <v>3.8664195541978295</v>
      </c>
      <c r="I4" s="50">
        <v>5.4521755283804509</v>
      </c>
      <c r="K4" s="50">
        <f t="shared" ref="K4:K34" si="10">C4/10</f>
        <v>3.0520747536948192</v>
      </c>
      <c r="L4" s="58">
        <f t="shared" ref="L4:L34" si="11">E4/C4*100</f>
        <v>17.473313218855601</v>
      </c>
      <c r="M4" s="58">
        <f t="shared" ref="M4:M34" si="12">F4/C4*100</f>
        <v>25.959473942088451</v>
      </c>
      <c r="N4" s="58">
        <f t="shared" ref="N4:N34" si="13">G4/C4*100</f>
        <v>87.33183206106871</v>
      </c>
      <c r="O4" s="58">
        <f t="shared" ref="O4:O34" si="14">H4/C4*100</f>
        <v>12.66816793893128</v>
      </c>
      <c r="P4" s="58">
        <f t="shared" ref="P4:P34" si="15">I4/C4*100</f>
        <v>17.863833517773728</v>
      </c>
      <c r="T4" s="50">
        <v>5.4521755283804509</v>
      </c>
      <c r="U4" s="50">
        <v>3.8664195541978295</v>
      </c>
      <c r="V4" s="50">
        <f t="shared" ref="V4:V34" si="16">C4-(I4+H4+W5+X4)</f>
        <v>7.012152454369911</v>
      </c>
      <c r="W4" s="62">
        <v>2.59</v>
      </c>
      <c r="X4" s="50">
        <v>4.79</v>
      </c>
      <c r="Y4" s="58">
        <f t="shared" ref="Y4:Y34" si="17">C4-F4</f>
        <v>22.597722033163524</v>
      </c>
      <c r="AB4" s="109">
        <v>190.7546721059262</v>
      </c>
      <c r="AC4" s="109"/>
      <c r="AD4" s="58">
        <f t="shared" si="0"/>
        <v>34.076097052377818</v>
      </c>
      <c r="AE4" s="58">
        <f t="shared" si="1"/>
        <v>24.165122213736435</v>
      </c>
      <c r="AF4" s="58">
        <f t="shared" si="2"/>
        <v>43.825952839811947</v>
      </c>
      <c r="AG4" s="58">
        <f t="shared" si="3"/>
        <v>16.1875</v>
      </c>
      <c r="AH4" s="58">
        <f t="shared" si="4"/>
        <v>29.9375</v>
      </c>
      <c r="AI4" s="61">
        <f t="shared" ref="AI4:AI34" si="18">SUM(AE4:AG4)</f>
        <v>84.178575053548386</v>
      </c>
      <c r="AJ4" s="110">
        <v>2.77</v>
      </c>
      <c r="AK4" s="110">
        <v>7.8</v>
      </c>
      <c r="AL4" s="61"/>
      <c r="AM4" s="61">
        <f t="shared" ref="AM4:AM34" si="19">AD4/AB4*100</f>
        <v>17.863833517773728</v>
      </c>
      <c r="AN4" s="61">
        <f t="shared" ref="AN4:AN34" si="20">AE4/AB4*100</f>
        <v>12.668167938931282</v>
      </c>
      <c r="AO4" s="61">
        <f t="shared" ref="AO4:AO34" si="21">AF4/AB4*100</f>
        <v>22.975035083531463</v>
      </c>
      <c r="AP4" s="61">
        <f t="shared" ref="AP4:AP34" si="22">AG4/AB4*100</f>
        <v>8.4860306808165991</v>
      </c>
      <c r="AQ4" s="61">
        <f t="shared" ref="AQ4:AQ34" si="23">AH4/AB4*100</f>
        <v>15.694242069927222</v>
      </c>
      <c r="AR4" s="61">
        <f t="shared" ref="AR4:AR34" si="24">AI4/AB4*100</f>
        <v>44.12923370327934</v>
      </c>
      <c r="AS4" s="61">
        <f t="shared" ref="AS4:AS34" si="25">AM4+AR4*(AJ4/(AJ4+AK4))</f>
        <v>29.428448215794898</v>
      </c>
      <c r="AT4" s="61">
        <f t="shared" si="5"/>
        <v>48.258861075185393</v>
      </c>
      <c r="AU4" s="61">
        <f t="shared" si="6"/>
        <v>56.136139899901849</v>
      </c>
      <c r="AV4" s="61">
        <f t="shared" si="7"/>
        <v>92.056032206024355</v>
      </c>
      <c r="AW4" s="61"/>
      <c r="AX4" s="61"/>
      <c r="AY4" s="58">
        <v>259.08985214175715</v>
      </c>
      <c r="AZ4" s="58">
        <v>287.566205417275</v>
      </c>
      <c r="BA4" s="58">
        <v>373.51317233847544</v>
      </c>
      <c r="BB4" s="58">
        <v>515.37703162141486</v>
      </c>
      <c r="BD4" s="58">
        <f t="shared" ref="BD4:BD34" si="26">AY4/10</f>
        <v>25.908985214175715</v>
      </c>
      <c r="BE4" s="58">
        <f t="shared" ref="BE4:BE34" si="27">AZ4/10</f>
        <v>28.7566205417275</v>
      </c>
      <c r="BF4" s="58">
        <f t="shared" ref="BF4:BF34" si="28">BA4/10</f>
        <v>37.351317233847546</v>
      </c>
      <c r="BG4" s="58">
        <f t="shared" ref="BG4:BG34" si="29">BB4/10</f>
        <v>51.537703162141483</v>
      </c>
    </row>
    <row r="5" spans="1:59" ht="15" x14ac:dyDescent="0.25">
      <c r="A5" s="51" t="s">
        <v>88</v>
      </c>
      <c r="B5">
        <v>3</v>
      </c>
      <c r="C5" s="58">
        <v>31.640311273453264</v>
      </c>
      <c r="D5" s="58">
        <f t="shared" si="9"/>
        <v>197.75194545908289</v>
      </c>
      <c r="E5" s="50">
        <v>13.506456673269456</v>
      </c>
      <c r="F5" s="50">
        <v>4.1016927201645901</v>
      </c>
      <c r="G5" s="58">
        <v>27.247165071770329</v>
      </c>
      <c r="H5" s="50">
        <v>4.393146201682935</v>
      </c>
      <c r="I5" s="50">
        <v>3.6895542673015314</v>
      </c>
      <c r="K5" s="50">
        <f t="shared" si="10"/>
        <v>3.1640311273453263</v>
      </c>
      <c r="L5" s="58">
        <f t="shared" si="11"/>
        <v>42.687496202357508</v>
      </c>
      <c r="M5" s="58">
        <f t="shared" si="12"/>
        <v>12.963503060116786</v>
      </c>
      <c r="N5" s="58">
        <f t="shared" si="13"/>
        <v>86.115350877192995</v>
      </c>
      <c r="O5" s="58">
        <f t="shared" si="14"/>
        <v>13.884649122807005</v>
      </c>
      <c r="P5" s="58">
        <f t="shared" si="15"/>
        <v>11.660929108485501</v>
      </c>
      <c r="T5" s="50">
        <v>3.6895542673015314</v>
      </c>
      <c r="U5" s="50">
        <v>4.393146201682935</v>
      </c>
      <c r="V5" s="50">
        <f t="shared" si="16"/>
        <v>13.24322956694385</v>
      </c>
      <c r="W5" s="62">
        <v>9.4</v>
      </c>
      <c r="X5" s="50">
        <v>3.6143812375249498</v>
      </c>
      <c r="Y5" s="58">
        <f t="shared" si="17"/>
        <v>27.538618553288675</v>
      </c>
      <c r="AB5" s="109">
        <v>197.75194545908292</v>
      </c>
      <c r="AC5" s="109"/>
      <c r="AD5" s="58">
        <f t="shared" si="0"/>
        <v>23.059714170634571</v>
      </c>
      <c r="AE5" s="58">
        <f t="shared" si="1"/>
        <v>27.457163760518345</v>
      </c>
      <c r="AF5" s="58">
        <f t="shared" si="2"/>
        <v>82.770184793399054</v>
      </c>
      <c r="AG5" s="58">
        <f t="shared" si="3"/>
        <v>58.75</v>
      </c>
      <c r="AH5" s="58">
        <f t="shared" si="4"/>
        <v>22.589882734530935</v>
      </c>
      <c r="AI5" s="61">
        <f t="shared" si="18"/>
        <v>168.97734855391741</v>
      </c>
      <c r="AJ5" s="110">
        <v>2.77</v>
      </c>
      <c r="AK5" s="110">
        <v>7.8</v>
      </c>
      <c r="AL5" s="61"/>
      <c r="AM5" s="61">
        <f t="shared" si="19"/>
        <v>11.660929108485501</v>
      </c>
      <c r="AN5" s="61">
        <f t="shared" si="20"/>
        <v>13.884649122807005</v>
      </c>
      <c r="AO5" s="61">
        <f t="shared" si="21"/>
        <v>41.855560308773363</v>
      </c>
      <c r="AP5" s="61">
        <f t="shared" si="22"/>
        <v>29.708936548569142</v>
      </c>
      <c r="AQ5" s="61">
        <f t="shared" si="23"/>
        <v>11.42334285616676</v>
      </c>
      <c r="AR5" s="61">
        <f t="shared" si="24"/>
        <v>85.44914598014951</v>
      </c>
      <c r="AS5" s="61">
        <f t="shared" si="25"/>
        <v>34.053940874333577</v>
      </c>
      <c r="AT5" s="61">
        <f t="shared" si="5"/>
        <v>74.479477070468192</v>
      </c>
      <c r="AU5" s="61">
        <f t="shared" si="6"/>
        <v>67.342330584480464</v>
      </c>
      <c r="AV5" s="61">
        <f t="shared" si="7"/>
        <v>147.2846148746024</v>
      </c>
      <c r="AW5" s="61"/>
      <c r="AX5" s="61"/>
      <c r="AY5" s="58">
        <v>193.38362297785159</v>
      </c>
      <c r="AZ5" s="58">
        <v>250.17540309762813</v>
      </c>
      <c r="BA5" s="58">
        <v>364.32382858376286</v>
      </c>
      <c r="BB5" s="58">
        <v>592.8916465830489</v>
      </c>
      <c r="BD5" s="58">
        <f t="shared" si="26"/>
        <v>19.33836229778516</v>
      </c>
      <c r="BE5" s="58">
        <f t="shared" si="27"/>
        <v>25.017540309762815</v>
      </c>
      <c r="BF5" s="58">
        <f t="shared" si="28"/>
        <v>36.432382858376286</v>
      </c>
      <c r="BG5" s="58">
        <f t="shared" si="29"/>
        <v>59.289164658304891</v>
      </c>
    </row>
    <row r="6" spans="1:59" ht="15" x14ac:dyDescent="0.25">
      <c r="A6" s="51" t="s">
        <v>88</v>
      </c>
      <c r="B6">
        <v>4</v>
      </c>
      <c r="C6" s="58">
        <v>32.592778876758011</v>
      </c>
      <c r="D6" s="58">
        <f t="shared" si="9"/>
        <v>203.70486797973757</v>
      </c>
      <c r="E6" s="50">
        <v>13.976248415618558</v>
      </c>
      <c r="F6" s="50">
        <v>7.2759161840638171</v>
      </c>
      <c r="G6" s="58">
        <v>27.043599810923762</v>
      </c>
      <c r="H6" s="50">
        <v>5.5491790658342488</v>
      </c>
      <c r="I6" s="50">
        <v>3.0706906718528977</v>
      </c>
      <c r="K6" s="50">
        <f t="shared" si="10"/>
        <v>3.2592778876758013</v>
      </c>
      <c r="L6" s="58">
        <f t="shared" si="11"/>
        <v>42.881426184819901</v>
      </c>
      <c r="M6" s="58">
        <f t="shared" si="12"/>
        <v>22.32370615459331</v>
      </c>
      <c r="N6" s="58">
        <f t="shared" si="13"/>
        <v>82.974206995920255</v>
      </c>
      <c r="O6" s="58">
        <f t="shared" si="14"/>
        <v>17.025793004079752</v>
      </c>
      <c r="P6" s="58">
        <f t="shared" si="15"/>
        <v>9.4213834403749317</v>
      </c>
      <c r="T6" s="50">
        <v>3.0706906718528977</v>
      </c>
      <c r="U6" s="50">
        <v>5.5491790658342488</v>
      </c>
      <c r="V6" s="50">
        <f t="shared" si="16"/>
        <v>17.317641460285408</v>
      </c>
      <c r="W6" s="62">
        <v>6.7</v>
      </c>
      <c r="X6" s="50">
        <v>6.4152676787854581</v>
      </c>
      <c r="Y6" s="58">
        <f t="shared" si="17"/>
        <v>25.316862692694194</v>
      </c>
      <c r="AB6" s="109">
        <v>203.70486797973754</v>
      </c>
      <c r="AC6" s="109"/>
      <c r="AD6" s="58">
        <f t="shared" si="0"/>
        <v>19.191816699080611</v>
      </c>
      <c r="AE6" s="58">
        <f t="shared" si="1"/>
        <v>34.682369161464052</v>
      </c>
      <c r="AF6" s="58">
        <f t="shared" si="2"/>
        <v>108.2352591267838</v>
      </c>
      <c r="AG6" s="58">
        <f t="shared" si="3"/>
        <v>41.875</v>
      </c>
      <c r="AH6" s="58">
        <f t="shared" si="4"/>
        <v>40.095422992409112</v>
      </c>
      <c r="AI6" s="61">
        <f t="shared" si="18"/>
        <v>184.79262828824784</v>
      </c>
      <c r="AJ6" s="110">
        <v>2.77</v>
      </c>
      <c r="AK6" s="110">
        <v>7.8</v>
      </c>
      <c r="AL6" s="61"/>
      <c r="AM6" s="61">
        <f t="shared" si="19"/>
        <v>9.4213834403749317</v>
      </c>
      <c r="AN6" s="61">
        <f t="shared" si="20"/>
        <v>17.025793004079752</v>
      </c>
      <c r="AO6" s="61">
        <f t="shared" si="21"/>
        <v>53.133368976508663</v>
      </c>
      <c r="AP6" s="61">
        <f t="shared" si="22"/>
        <v>20.556700689236987</v>
      </c>
      <c r="AQ6" s="61">
        <f t="shared" si="23"/>
        <v>19.683095151362508</v>
      </c>
      <c r="AR6" s="61">
        <f t="shared" si="24"/>
        <v>90.715862669825398</v>
      </c>
      <c r="AS6" s="61">
        <f t="shared" si="25"/>
        <v>33.194603837292277</v>
      </c>
      <c r="AT6" s="61">
        <f t="shared" si="5"/>
        <v>86.625737424270554</v>
      </c>
      <c r="AU6" s="61">
        <f t="shared" si="6"/>
        <v>67.619023923153136</v>
      </c>
      <c r="AV6" s="61">
        <f t="shared" si="7"/>
        <v>176.46084405658445</v>
      </c>
      <c r="AW6" s="61"/>
      <c r="AX6" s="61"/>
      <c r="AY6" s="58">
        <v>221.03027357606604</v>
      </c>
      <c r="AZ6" s="58">
        <v>249.3201441959674</v>
      </c>
      <c r="BA6" s="58">
        <v>331.71221484998154</v>
      </c>
      <c r="BB6" s="58">
        <v>580.8572425256026</v>
      </c>
      <c r="BD6" s="58">
        <f t="shared" si="26"/>
        <v>22.103027357606603</v>
      </c>
      <c r="BE6" s="58">
        <f t="shared" si="27"/>
        <v>24.93201441959674</v>
      </c>
      <c r="BF6" s="58">
        <f t="shared" si="28"/>
        <v>33.171221484998156</v>
      </c>
      <c r="BG6" s="58">
        <f t="shared" si="29"/>
        <v>58.085724252560262</v>
      </c>
    </row>
    <row r="7" spans="1:59" ht="15" x14ac:dyDescent="0.25">
      <c r="A7" s="51" t="s">
        <v>89</v>
      </c>
      <c r="B7">
        <v>5</v>
      </c>
      <c r="C7" s="58">
        <v>32.461295468230745</v>
      </c>
      <c r="D7" s="58">
        <f t="shared" si="9"/>
        <v>202.88309667644216</v>
      </c>
      <c r="E7" s="50">
        <v>6.4147000636368263</v>
      </c>
      <c r="F7" s="50">
        <v>6.6584960548238712</v>
      </c>
      <c r="G7" s="58">
        <v>25.808228110880449</v>
      </c>
      <c r="H7" s="50">
        <v>6.6530673573502952</v>
      </c>
      <c r="I7" s="50">
        <v>2.8410054450288946</v>
      </c>
      <c r="K7" s="50">
        <f t="shared" si="10"/>
        <v>3.2461295468230746</v>
      </c>
      <c r="L7" s="58">
        <f t="shared" si="11"/>
        <v>19.761072289658841</v>
      </c>
      <c r="M7" s="58">
        <f t="shared" si="12"/>
        <v>20.512108216199859</v>
      </c>
      <c r="N7" s="58">
        <f t="shared" si="13"/>
        <v>79.50461538461542</v>
      </c>
      <c r="O7" s="58">
        <f t="shared" si="14"/>
        <v>20.495384615384577</v>
      </c>
      <c r="P7" s="58">
        <f t="shared" si="15"/>
        <v>8.7519780219779975</v>
      </c>
      <c r="T7" s="50">
        <v>2.8410054450288946</v>
      </c>
      <c r="U7" s="50">
        <v>6.6530673573502952</v>
      </c>
      <c r="V7" s="50">
        <f t="shared" si="16"/>
        <v>13.227222665851556</v>
      </c>
      <c r="W7" s="62">
        <v>0.24</v>
      </c>
      <c r="X7" s="50">
        <v>5.64</v>
      </c>
      <c r="Y7" s="58">
        <f t="shared" si="17"/>
        <v>25.802799413406873</v>
      </c>
      <c r="AB7" s="109">
        <v>202.88309667644219</v>
      </c>
      <c r="AC7" s="109"/>
      <c r="AD7" s="58">
        <f t="shared" si="0"/>
        <v>17.756284031430592</v>
      </c>
      <c r="AE7" s="58">
        <f t="shared" si="1"/>
        <v>41.581670983439345</v>
      </c>
      <c r="AF7" s="58">
        <f t="shared" si="2"/>
        <v>82.670141661572231</v>
      </c>
      <c r="AG7" s="58">
        <f t="shared" si="3"/>
        <v>1.5</v>
      </c>
      <c r="AH7" s="58">
        <f t="shared" si="4"/>
        <v>35.25</v>
      </c>
      <c r="AI7" s="61">
        <f t="shared" si="18"/>
        <v>125.75181264501157</v>
      </c>
      <c r="AJ7" s="110">
        <v>1.81</v>
      </c>
      <c r="AK7" s="110">
        <v>7.8</v>
      </c>
      <c r="AL7" s="61"/>
      <c r="AM7" s="61">
        <f t="shared" si="19"/>
        <v>8.7519780219779957</v>
      </c>
      <c r="AN7" s="61">
        <f t="shared" si="20"/>
        <v>20.495384615384573</v>
      </c>
      <c r="AO7" s="61">
        <f t="shared" si="21"/>
        <v>40.747673421711674</v>
      </c>
      <c r="AP7" s="61">
        <f t="shared" si="22"/>
        <v>0.73934202729180476</v>
      </c>
      <c r="AQ7" s="61">
        <f t="shared" si="23"/>
        <v>17.374537641357414</v>
      </c>
      <c r="AR7" s="61">
        <f t="shared" si="24"/>
        <v>61.982400064388045</v>
      </c>
      <c r="AS7" s="61">
        <f t="shared" si="25"/>
        <v>20.426082508610918</v>
      </c>
      <c r="AT7" s="61">
        <f t="shared" si="5"/>
        <v>67.682833219112553</v>
      </c>
      <c r="AU7" s="61">
        <f t="shared" si="6"/>
        <v>41.441068723154935</v>
      </c>
      <c r="AV7" s="61">
        <f t="shared" si="7"/>
        <v>137.31702795328724</v>
      </c>
      <c r="AW7" s="61"/>
      <c r="AX7" s="61"/>
      <c r="AY7" s="58">
        <v>187.6922233642139</v>
      </c>
      <c r="AZ7" s="58">
        <v>214.99475976967224</v>
      </c>
      <c r="BA7" s="58">
        <v>326.8655681674291</v>
      </c>
      <c r="BB7" s="58">
        <v>550.60718496294248</v>
      </c>
      <c r="BD7" s="58">
        <f t="shared" si="26"/>
        <v>18.769222336421389</v>
      </c>
      <c r="BE7" s="58">
        <f t="shared" si="27"/>
        <v>21.499475976967226</v>
      </c>
      <c r="BF7" s="58">
        <f t="shared" si="28"/>
        <v>32.686556816742907</v>
      </c>
      <c r="BG7" s="58">
        <f t="shared" si="29"/>
        <v>55.06071849629425</v>
      </c>
    </row>
    <row r="8" spans="1:59" ht="15" x14ac:dyDescent="0.25">
      <c r="A8" s="51" t="s">
        <v>89</v>
      </c>
      <c r="B8">
        <v>6</v>
      </c>
      <c r="C8" s="58">
        <v>36.992922320153738</v>
      </c>
      <c r="D8" s="58">
        <f t="shared" si="9"/>
        <v>231.20576450096087</v>
      </c>
      <c r="E8" s="50">
        <v>6.503462310422738</v>
      </c>
      <c r="F8" s="50">
        <v>2.4027194883603928</v>
      </c>
      <c r="G8" s="58">
        <v>33.004702886247877</v>
      </c>
      <c r="H8" s="50">
        <v>3.9882194339058614</v>
      </c>
      <c r="I8" s="50">
        <v>5.3914203995743364</v>
      </c>
      <c r="K8" s="50">
        <f t="shared" si="10"/>
        <v>3.6992922320153738</v>
      </c>
      <c r="L8" s="58">
        <f t="shared" si="11"/>
        <v>17.580288072779947</v>
      </c>
      <c r="M8" s="58">
        <f t="shared" si="12"/>
        <v>6.4950788898648097</v>
      </c>
      <c r="N8" s="58">
        <f t="shared" si="13"/>
        <v>89.218966267682291</v>
      </c>
      <c r="O8" s="58">
        <f t="shared" si="14"/>
        <v>10.781033732317709</v>
      </c>
      <c r="P8" s="58">
        <f t="shared" si="15"/>
        <v>14.57419436322037</v>
      </c>
      <c r="T8" s="50">
        <v>5.3914203995743364</v>
      </c>
      <c r="U8" s="50">
        <v>3.9882194339058614</v>
      </c>
      <c r="V8" s="50">
        <f t="shared" si="16"/>
        <v>22.779038335503774</v>
      </c>
      <c r="W8" s="62">
        <v>4.0999999999999996</v>
      </c>
      <c r="X8" s="50">
        <v>2.0842441511697665</v>
      </c>
      <c r="Y8" s="58">
        <f t="shared" si="17"/>
        <v>34.590202831793349</v>
      </c>
      <c r="AB8" s="109">
        <v>231.2057645009609</v>
      </c>
      <c r="AC8" s="109"/>
      <c r="AD8" s="58">
        <f t="shared" si="0"/>
        <v>33.696377497339604</v>
      </c>
      <c r="AE8" s="58">
        <f t="shared" si="1"/>
        <v>24.926371461911636</v>
      </c>
      <c r="AF8" s="58">
        <f t="shared" si="2"/>
        <v>142.36898959689859</v>
      </c>
      <c r="AG8" s="58">
        <f t="shared" si="3"/>
        <v>25.624999999999996</v>
      </c>
      <c r="AH8" s="58">
        <f t="shared" si="4"/>
        <v>13.026525944811041</v>
      </c>
      <c r="AI8" s="61">
        <f t="shared" si="18"/>
        <v>192.92036105881022</v>
      </c>
      <c r="AJ8" s="110">
        <v>1.81</v>
      </c>
      <c r="AK8" s="110">
        <v>7.8</v>
      </c>
      <c r="AL8" s="61"/>
      <c r="AM8" s="61">
        <f t="shared" si="19"/>
        <v>14.57419436322037</v>
      </c>
      <c r="AN8" s="61">
        <f t="shared" si="20"/>
        <v>10.781033732317709</v>
      </c>
      <c r="AO8" s="61">
        <f t="shared" si="21"/>
        <v>61.576747406878297</v>
      </c>
      <c r="AP8" s="61">
        <f t="shared" si="22"/>
        <v>11.083201171609845</v>
      </c>
      <c r="AQ8" s="61">
        <f t="shared" si="23"/>
        <v>5.6341700532111529</v>
      </c>
      <c r="AR8" s="61">
        <f t="shared" si="24"/>
        <v>83.44098231080585</v>
      </c>
      <c r="AS8" s="61">
        <f t="shared" si="25"/>
        <v>30.289925682945508</v>
      </c>
      <c r="AT8" s="61">
        <f t="shared" si="5"/>
        <v>73.359421044291864</v>
      </c>
      <c r="AU8" s="61">
        <f t="shared" si="6"/>
        <v>70.032054242027044</v>
      </c>
      <c r="AV8" s="61">
        <f t="shared" si="7"/>
        <v>169.61121025893377</v>
      </c>
      <c r="AW8" s="61"/>
      <c r="AX8" s="61"/>
      <c r="AY8" s="58">
        <v>246.05634642216475</v>
      </c>
      <c r="AZ8" s="58">
        <v>271.59618992871259</v>
      </c>
      <c r="BA8" s="58">
        <v>296.68790333708569</v>
      </c>
      <c r="BB8" s="58">
        <v>674.43283829697918</v>
      </c>
      <c r="BD8" s="58">
        <f t="shared" si="26"/>
        <v>24.605634642216476</v>
      </c>
      <c r="BE8" s="58">
        <f t="shared" si="27"/>
        <v>27.159618992871259</v>
      </c>
      <c r="BF8" s="58">
        <f t="shared" si="28"/>
        <v>29.668790333708568</v>
      </c>
      <c r="BG8" s="58">
        <f t="shared" si="29"/>
        <v>67.443283829697918</v>
      </c>
    </row>
    <row r="9" spans="1:59" ht="15" x14ac:dyDescent="0.25">
      <c r="A9" s="51" t="s">
        <v>89</v>
      </c>
      <c r="B9">
        <v>7</v>
      </c>
      <c r="C9" s="58">
        <v>31.226787305264683</v>
      </c>
      <c r="D9" s="58">
        <f t="shared" si="9"/>
        <v>195.16742065790427</v>
      </c>
      <c r="E9" s="50">
        <v>5.1005551873626134</v>
      </c>
      <c r="F9" s="50">
        <v>2.3504993316919602</v>
      </c>
      <c r="G9" s="58">
        <v>26.834671463353093</v>
      </c>
      <c r="H9" s="50">
        <v>4.3921158419115898</v>
      </c>
      <c r="I9" s="50">
        <v>0.30563841347607124</v>
      </c>
      <c r="K9" s="50">
        <f t="shared" si="10"/>
        <v>3.1226787305264683</v>
      </c>
      <c r="L9" s="58">
        <f t="shared" si="11"/>
        <v>16.333909529344009</v>
      </c>
      <c r="M9" s="58">
        <f t="shared" si="12"/>
        <v>7.5271891043869168</v>
      </c>
      <c r="N9" s="58">
        <f t="shared" si="13"/>
        <v>85.934781573988232</v>
      </c>
      <c r="O9" s="58">
        <f t="shared" si="14"/>
        <v>14.065218426011761</v>
      </c>
      <c r="P9" s="58">
        <f t="shared" si="15"/>
        <v>0.97876995954861523</v>
      </c>
      <c r="T9" s="50">
        <v>0.30563841347607124</v>
      </c>
      <c r="U9" s="50">
        <v>4.3921158419115898</v>
      </c>
      <c r="V9" s="50">
        <f t="shared" si="16"/>
        <v>22.474788898707256</v>
      </c>
      <c r="W9" s="62">
        <v>2.75</v>
      </c>
      <c r="X9" s="50">
        <v>2.0842441511697665</v>
      </c>
      <c r="Y9" s="58">
        <f t="shared" si="17"/>
        <v>28.876287973572722</v>
      </c>
      <c r="AB9" s="109">
        <v>195.1674206579043</v>
      </c>
      <c r="AC9" s="109"/>
      <c r="AD9" s="58">
        <f t="shared" si="0"/>
        <v>1.9102400842254452</v>
      </c>
      <c r="AE9" s="58">
        <f t="shared" si="1"/>
        <v>27.450724011947436</v>
      </c>
      <c r="AF9" s="58">
        <f t="shared" si="2"/>
        <v>140.46743061692035</v>
      </c>
      <c r="AG9" s="58">
        <f t="shared" si="3"/>
        <v>17.1875</v>
      </c>
      <c r="AH9" s="58">
        <f t="shared" si="4"/>
        <v>13.026525944811041</v>
      </c>
      <c r="AI9" s="61">
        <f t="shared" si="18"/>
        <v>185.1056546288678</v>
      </c>
      <c r="AJ9" s="110">
        <v>1.81</v>
      </c>
      <c r="AK9" s="110">
        <v>7.8</v>
      </c>
      <c r="AL9" s="61"/>
      <c r="AM9" s="61">
        <f t="shared" si="19"/>
        <v>0.97876995954861501</v>
      </c>
      <c r="AN9" s="61">
        <f t="shared" si="20"/>
        <v>14.065218426011757</v>
      </c>
      <c r="AO9" s="61">
        <f t="shared" si="21"/>
        <v>71.972786310034891</v>
      </c>
      <c r="AP9" s="61">
        <f t="shared" si="22"/>
        <v>8.8065415539444984</v>
      </c>
      <c r="AQ9" s="61">
        <f t="shared" si="23"/>
        <v>6.6745391730335735</v>
      </c>
      <c r="AR9" s="61">
        <f t="shared" si="24"/>
        <v>94.844546289991143</v>
      </c>
      <c r="AS9" s="61">
        <f t="shared" si="25"/>
        <v>18.842310936123432</v>
      </c>
      <c r="AT9" s="61">
        <f t="shared" si="5"/>
        <v>83.655544486449912</v>
      </c>
      <c r="AU9" s="61">
        <f t="shared" si="6"/>
        <v>36.774052246374318</v>
      </c>
      <c r="AV9" s="61">
        <f t="shared" si="7"/>
        <v>163.26836841152996</v>
      </c>
      <c r="AW9" s="61"/>
      <c r="AX9" s="61"/>
      <c r="AY9" s="58">
        <v>71.513989181421891</v>
      </c>
      <c r="AZ9" s="58">
        <v>100.36893836792117</v>
      </c>
      <c r="BA9" s="58">
        <v>328.67509356867248</v>
      </c>
      <c r="BB9" s="58">
        <v>471.1039409905768</v>
      </c>
      <c r="BD9" s="58">
        <f t="shared" si="26"/>
        <v>7.1513989181421893</v>
      </c>
      <c r="BE9" s="58">
        <f t="shared" si="27"/>
        <v>10.036893836792117</v>
      </c>
      <c r="BF9" s="58">
        <f t="shared" si="28"/>
        <v>32.867509356867245</v>
      </c>
      <c r="BG9" s="58">
        <f t="shared" si="29"/>
        <v>47.110394099057679</v>
      </c>
    </row>
    <row r="10" spans="1:59" ht="15" x14ac:dyDescent="0.25">
      <c r="A10" s="51" t="s">
        <v>89</v>
      </c>
      <c r="B10">
        <v>8</v>
      </c>
      <c r="C10" s="58">
        <v>27.886099620305046</v>
      </c>
      <c r="D10" s="58">
        <f t="shared" si="9"/>
        <v>174.28812262690653</v>
      </c>
      <c r="E10" s="50">
        <v>6.0881048718598016</v>
      </c>
      <c r="F10" s="50">
        <v>4.1133269373599441</v>
      </c>
      <c r="G10" s="58">
        <v>24.869483846944696</v>
      </c>
      <c r="H10" s="50">
        <v>3.0166157733603498</v>
      </c>
      <c r="I10" s="50">
        <v>0.88384239220091498</v>
      </c>
      <c r="K10" s="50">
        <f t="shared" si="10"/>
        <v>2.7886099620305047</v>
      </c>
      <c r="L10" s="58">
        <f t="shared" si="11"/>
        <v>21.832041607664614</v>
      </c>
      <c r="M10" s="58">
        <f t="shared" si="12"/>
        <v>14.750456296745268</v>
      </c>
      <c r="N10" s="58">
        <f t="shared" si="13"/>
        <v>89.18236750770329</v>
      </c>
      <c r="O10" s="58">
        <f t="shared" si="14"/>
        <v>10.817632492296717</v>
      </c>
      <c r="P10" s="58">
        <f t="shared" si="15"/>
        <v>3.1694729784202305</v>
      </c>
      <c r="T10" s="50">
        <v>0.88384239220091498</v>
      </c>
      <c r="U10" s="50">
        <v>3.0166157733603498</v>
      </c>
      <c r="V10" s="50">
        <f t="shared" si="16"/>
        <v>19.174894052665444</v>
      </c>
      <c r="W10" s="62">
        <v>1.97</v>
      </c>
      <c r="X10" s="50">
        <v>3.6207474020783375</v>
      </c>
      <c r="Y10" s="58">
        <f t="shared" si="17"/>
        <v>23.772772682945103</v>
      </c>
      <c r="AB10" s="109">
        <v>194.4</v>
      </c>
      <c r="AC10" s="109"/>
      <c r="AD10" s="58">
        <f t="shared" si="0"/>
        <v>5.5240149512557188</v>
      </c>
      <c r="AE10" s="58">
        <f t="shared" si="1"/>
        <v>18.853848583502185</v>
      </c>
      <c r="AF10" s="58">
        <f t="shared" si="2"/>
        <v>119.84308782915902</v>
      </c>
      <c r="AG10" s="58">
        <f t="shared" si="3"/>
        <v>12.3125</v>
      </c>
      <c r="AH10" s="58">
        <f t="shared" si="4"/>
        <v>22.629671262989611</v>
      </c>
      <c r="AI10" s="61">
        <f t="shared" si="18"/>
        <v>151.00943641266122</v>
      </c>
      <c r="AJ10" s="110">
        <v>1.81</v>
      </c>
      <c r="AK10" s="110">
        <v>7.8</v>
      </c>
      <c r="AL10" s="61"/>
      <c r="AM10" s="61">
        <f t="shared" si="19"/>
        <v>2.8415714769833946</v>
      </c>
      <c r="AN10" s="61">
        <f t="shared" si="20"/>
        <v>9.6984817816369269</v>
      </c>
      <c r="AO10" s="61">
        <f t="shared" si="21"/>
        <v>61.647678924464508</v>
      </c>
      <c r="AP10" s="61">
        <f t="shared" si="22"/>
        <v>6.3335905349794235</v>
      </c>
      <c r="AQ10" s="61">
        <f t="shared" si="23"/>
        <v>11.640777398657207</v>
      </c>
      <c r="AR10" s="61">
        <f t="shared" si="24"/>
        <v>77.679751241080879</v>
      </c>
      <c r="AS10" s="61">
        <f t="shared" si="25"/>
        <v>17.472201003139109</v>
      </c>
      <c r="AT10" s="61">
        <f t="shared" si="5"/>
        <v>74.689899113582385</v>
      </c>
      <c r="AU10" s="61">
        <f t="shared" si="6"/>
        <v>30.451971109970685</v>
      </c>
      <c r="AV10" s="61">
        <f t="shared" si="7"/>
        <v>130.17562295699324</v>
      </c>
      <c r="AW10" s="61"/>
      <c r="AX10" s="61"/>
      <c r="AY10" s="58">
        <v>131.89340570046511</v>
      </c>
      <c r="AZ10" s="58">
        <v>230.02932822425154</v>
      </c>
      <c r="BA10" s="58">
        <v>261.73599672502968</v>
      </c>
      <c r="BB10" s="58">
        <v>585.85452278363994</v>
      </c>
      <c r="BD10" s="58">
        <f t="shared" si="26"/>
        <v>13.189340570046511</v>
      </c>
      <c r="BE10" s="58">
        <f t="shared" si="27"/>
        <v>23.002932822425155</v>
      </c>
      <c r="BF10" s="58">
        <f t="shared" si="28"/>
        <v>26.173599672502966</v>
      </c>
      <c r="BG10" s="58">
        <f t="shared" si="29"/>
        <v>58.585452278363995</v>
      </c>
    </row>
    <row r="11" spans="1:59" ht="15" x14ac:dyDescent="0.25">
      <c r="A11" s="51" t="s">
        <v>90</v>
      </c>
      <c r="B11">
        <v>9</v>
      </c>
      <c r="C11" s="58">
        <v>24.691759914689577</v>
      </c>
      <c r="D11" s="58">
        <f t="shared" si="9"/>
        <v>154.32349946680986</v>
      </c>
      <c r="E11" s="50">
        <v>5.9410505526179156</v>
      </c>
      <c r="F11" s="50">
        <v>4.7522986574983479</v>
      </c>
      <c r="G11" s="58">
        <v>20.204123366026067</v>
      </c>
      <c r="H11" s="50">
        <v>4.4876365486635095</v>
      </c>
      <c r="I11" s="50">
        <v>1.4712144301156904</v>
      </c>
      <c r="K11" s="50">
        <f t="shared" si="10"/>
        <v>2.4691759914689575</v>
      </c>
      <c r="L11" s="58">
        <f t="shared" si="11"/>
        <v>24.060863110383139</v>
      </c>
      <c r="M11" s="58">
        <f t="shared" si="12"/>
        <v>19.246496296406637</v>
      </c>
      <c r="N11" s="58">
        <f t="shared" si="13"/>
        <v>81.825367798130372</v>
      </c>
      <c r="O11" s="58">
        <f t="shared" si="14"/>
        <v>18.174632201869631</v>
      </c>
      <c r="P11" s="58">
        <f t="shared" si="15"/>
        <v>5.9583214610815904</v>
      </c>
      <c r="T11" s="50">
        <v>1.4712144301156904</v>
      </c>
      <c r="U11" s="50">
        <v>4.4876365486635095</v>
      </c>
      <c r="V11" s="50">
        <f t="shared" si="16"/>
        <v>12.402609175718528</v>
      </c>
      <c r="W11" s="62">
        <v>1.19</v>
      </c>
      <c r="X11" s="50">
        <v>4.1802997601918479</v>
      </c>
      <c r="Y11" s="58">
        <f t="shared" si="17"/>
        <v>19.93946125719123</v>
      </c>
      <c r="AB11" s="109">
        <v>154.32349946680986</v>
      </c>
      <c r="AC11" s="109"/>
      <c r="AD11" s="58">
        <f t="shared" si="0"/>
        <v>9.195090188223066</v>
      </c>
      <c r="AE11" s="58">
        <f t="shared" si="1"/>
        <v>28.047728429146936</v>
      </c>
      <c r="AF11" s="58">
        <f t="shared" si="2"/>
        <v>77.516307348240801</v>
      </c>
      <c r="AG11" s="58">
        <f t="shared" si="3"/>
        <v>7.4375</v>
      </c>
      <c r="AH11" s="58">
        <f t="shared" si="4"/>
        <v>26.12687350119905</v>
      </c>
      <c r="AI11" s="61">
        <f t="shared" si="18"/>
        <v>113.00153577738774</v>
      </c>
      <c r="AJ11" s="110">
        <v>1.98</v>
      </c>
      <c r="AK11" s="110">
        <v>7.8</v>
      </c>
      <c r="AL11" s="61"/>
      <c r="AM11" s="61">
        <f t="shared" si="19"/>
        <v>5.9583214610815904</v>
      </c>
      <c r="AN11" s="61">
        <f t="shared" si="20"/>
        <v>18.174632201869635</v>
      </c>
      <c r="AO11" s="61">
        <f t="shared" si="21"/>
        <v>50.229749594884041</v>
      </c>
      <c r="AP11" s="61">
        <f t="shared" si="22"/>
        <v>4.8194215564685097</v>
      </c>
      <c r="AQ11" s="61">
        <f t="shared" si="23"/>
        <v>16.929938467872883</v>
      </c>
      <c r="AR11" s="61">
        <f t="shared" si="24"/>
        <v>73.223803353222181</v>
      </c>
      <c r="AS11" s="61">
        <f t="shared" si="25"/>
        <v>20.782772446703262</v>
      </c>
      <c r="AT11" s="61">
        <f t="shared" si="5"/>
        <v>75.329290835473401</v>
      </c>
      <c r="AU11" s="61">
        <f t="shared" si="6"/>
        <v>32.072701725976415</v>
      </c>
      <c r="AV11" s="61">
        <f t="shared" si="7"/>
        <v>116.25079774083345</v>
      </c>
      <c r="AW11" s="61"/>
      <c r="AX11" s="61"/>
      <c r="AY11" s="58">
        <v>146.00766730990051</v>
      </c>
      <c r="AZ11" s="58">
        <v>73.676425763297132</v>
      </c>
      <c r="BA11" s="58">
        <v>292.79646160924125</v>
      </c>
      <c r="BB11" s="58">
        <v>512.97965305825255</v>
      </c>
      <c r="BD11" s="58">
        <f t="shared" si="26"/>
        <v>14.600766730990051</v>
      </c>
      <c r="BE11" s="58">
        <f t="shared" si="27"/>
        <v>7.3676425763297129</v>
      </c>
      <c r="BF11" s="58">
        <f t="shared" si="28"/>
        <v>29.279646160924123</v>
      </c>
      <c r="BG11" s="58">
        <f t="shared" si="29"/>
        <v>51.297965305825258</v>
      </c>
    </row>
    <row r="12" spans="1:59" ht="15" x14ac:dyDescent="0.25">
      <c r="A12" s="51" t="s">
        <v>90</v>
      </c>
      <c r="B12">
        <v>10</v>
      </c>
      <c r="C12" s="58">
        <v>25.366794567877815</v>
      </c>
      <c r="D12" s="58">
        <f t="shared" si="9"/>
        <v>158.54246604923634</v>
      </c>
      <c r="E12" s="50">
        <v>4.6456524622292052</v>
      </c>
      <c r="F12" s="50">
        <v>6.7994833723789956</v>
      </c>
      <c r="G12" s="58">
        <v>19.295074483421441</v>
      </c>
      <c r="H12" s="50">
        <v>6.0717200844563735</v>
      </c>
      <c r="I12" s="50">
        <v>4.5921672688093835</v>
      </c>
      <c r="K12" s="50">
        <f t="shared" si="10"/>
        <v>2.5366794567877813</v>
      </c>
      <c r="L12" s="58">
        <f t="shared" si="11"/>
        <v>18.313912109778482</v>
      </c>
      <c r="M12" s="58">
        <f t="shared" si="12"/>
        <v>26.804661322835159</v>
      </c>
      <c r="N12" s="58">
        <f t="shared" si="13"/>
        <v>76.06429906542057</v>
      </c>
      <c r="O12" s="58">
        <f t="shared" si="14"/>
        <v>23.935700934579426</v>
      </c>
      <c r="P12" s="58">
        <f t="shared" si="15"/>
        <v>18.10306484140682</v>
      </c>
      <c r="T12" s="50">
        <v>4.5921672688093835</v>
      </c>
      <c r="U12" s="50">
        <v>6.0717200844563735</v>
      </c>
      <c r="V12" s="50">
        <f t="shared" si="16"/>
        <v>9.7229072146120572</v>
      </c>
      <c r="W12" s="62">
        <v>2.15</v>
      </c>
      <c r="X12" s="50">
        <v>4.0999999999999996</v>
      </c>
      <c r="Y12" s="58">
        <f t="shared" si="17"/>
        <v>18.567311195498817</v>
      </c>
      <c r="AB12" s="109">
        <v>158.54246604923634</v>
      </c>
      <c r="AC12" s="109"/>
      <c r="AD12" s="58">
        <f t="shared" si="0"/>
        <v>28.701045430058649</v>
      </c>
      <c r="AE12" s="58">
        <f t="shared" si="1"/>
        <v>37.948250527852338</v>
      </c>
      <c r="AF12" s="58">
        <f t="shared" si="2"/>
        <v>60.768170091325359</v>
      </c>
      <c r="AG12" s="58">
        <f t="shared" si="3"/>
        <v>13.4375</v>
      </c>
      <c r="AH12" s="58">
        <f t="shared" si="4"/>
        <v>25.624999999999996</v>
      </c>
      <c r="AI12" s="61">
        <f t="shared" si="18"/>
        <v>112.1539206191777</v>
      </c>
      <c r="AJ12" s="110">
        <v>1.98</v>
      </c>
      <c r="AK12" s="110">
        <v>7.8</v>
      </c>
      <c r="AL12" s="61"/>
      <c r="AM12" s="61">
        <f t="shared" si="19"/>
        <v>18.10306484140682</v>
      </c>
      <c r="AN12" s="61">
        <f t="shared" si="20"/>
        <v>23.93570093457943</v>
      </c>
      <c r="AO12" s="61">
        <f t="shared" si="21"/>
        <v>38.329270135392889</v>
      </c>
      <c r="AP12" s="61">
        <f t="shared" si="22"/>
        <v>8.4756471466937455</v>
      </c>
      <c r="AQ12" s="61">
        <f t="shared" si="23"/>
        <v>16.16286200067179</v>
      </c>
      <c r="AR12" s="61">
        <f t="shared" si="24"/>
        <v>70.740618216666064</v>
      </c>
      <c r="AS12" s="61">
        <f t="shared" si="25"/>
        <v>32.424785093860685</v>
      </c>
      <c r="AT12" s="61">
        <f t="shared" si="5"/>
        <v>72.581759964883986</v>
      </c>
      <c r="AU12" s="61">
        <f t="shared" si="6"/>
        <v>51.407053898971924</v>
      </c>
      <c r="AV12" s="61">
        <f t="shared" si="7"/>
        <v>115.0729121502644</v>
      </c>
      <c r="AW12" s="61"/>
      <c r="AX12" s="61"/>
      <c r="AY12" s="58">
        <v>139.0417308396261</v>
      </c>
      <c r="AZ12" s="58">
        <v>280.80023187190847</v>
      </c>
      <c r="BA12" s="58">
        <v>316.69132737290425</v>
      </c>
      <c r="BB12" s="58">
        <v>600.87656651212603</v>
      </c>
      <c r="BD12" s="58">
        <f t="shared" si="26"/>
        <v>13.904173083962609</v>
      </c>
      <c r="BE12" s="58">
        <f t="shared" si="27"/>
        <v>28.080023187190847</v>
      </c>
      <c r="BF12" s="58">
        <f t="shared" si="28"/>
        <v>31.669132737290425</v>
      </c>
      <c r="BG12" s="58">
        <f t="shared" si="29"/>
        <v>60.087656651212605</v>
      </c>
    </row>
    <row r="13" spans="1:59" ht="15" x14ac:dyDescent="0.25">
      <c r="A13" s="51" t="s">
        <v>90</v>
      </c>
      <c r="B13">
        <v>11</v>
      </c>
      <c r="C13" s="58">
        <v>25.690056881062592</v>
      </c>
      <c r="D13" s="58">
        <f t="shared" si="9"/>
        <v>160.5628555066412</v>
      </c>
      <c r="E13" s="50">
        <v>4.7380032630248508</v>
      </c>
      <c r="F13" s="50">
        <v>5.6202537600795637</v>
      </c>
      <c r="G13" s="58">
        <v>19.368064919552754</v>
      </c>
      <c r="H13" s="50">
        <v>6.3219919615098377</v>
      </c>
      <c r="I13" s="50">
        <v>4.3795644966433827</v>
      </c>
      <c r="K13" s="50">
        <f t="shared" si="10"/>
        <v>2.5690056881062593</v>
      </c>
      <c r="L13" s="58">
        <f t="shared" si="11"/>
        <v>18.442945786225433</v>
      </c>
      <c r="M13" s="58">
        <f t="shared" si="12"/>
        <v>21.877155765359671</v>
      </c>
      <c r="N13" s="58">
        <f t="shared" si="13"/>
        <v>75.391288579940479</v>
      </c>
      <c r="O13" s="58">
        <f t="shared" si="14"/>
        <v>24.608711420059524</v>
      </c>
      <c r="P13" s="58">
        <f t="shared" si="15"/>
        <v>17.047702606963767</v>
      </c>
      <c r="T13" s="50">
        <v>4.3795644966433827</v>
      </c>
      <c r="U13" s="50">
        <v>6.3219919615098377</v>
      </c>
      <c r="V13" s="50">
        <f t="shared" si="16"/>
        <v>9.1085004229093691</v>
      </c>
      <c r="W13" s="62">
        <v>0.88</v>
      </c>
      <c r="X13" s="50">
        <v>4.2300000000000004</v>
      </c>
      <c r="Y13" s="58">
        <f t="shared" si="17"/>
        <v>20.069803120983028</v>
      </c>
      <c r="AB13" s="109">
        <v>160.56285550664117</v>
      </c>
      <c r="AC13" s="109"/>
      <c r="AD13" s="58">
        <f t="shared" si="0"/>
        <v>27.372278104021142</v>
      </c>
      <c r="AE13" s="58">
        <f t="shared" si="1"/>
        <v>39.512449759436485</v>
      </c>
      <c r="AF13" s="58">
        <f t="shared" si="2"/>
        <v>56.928127643183558</v>
      </c>
      <c r="AG13" s="58">
        <f t="shared" si="3"/>
        <v>5.5</v>
      </c>
      <c r="AH13" s="58">
        <f t="shared" si="4"/>
        <v>26.437500000000004</v>
      </c>
      <c r="AI13" s="61">
        <f t="shared" si="18"/>
        <v>101.94057740262005</v>
      </c>
      <c r="AJ13" s="110">
        <v>1.98</v>
      </c>
      <c r="AK13" s="110">
        <v>7.8</v>
      </c>
      <c r="AL13" s="61"/>
      <c r="AM13" s="61">
        <f t="shared" si="19"/>
        <v>17.047702606963771</v>
      </c>
      <c r="AN13" s="61">
        <f t="shared" si="20"/>
        <v>24.608711420059528</v>
      </c>
      <c r="AO13" s="61">
        <f t="shared" si="21"/>
        <v>35.455353271808818</v>
      </c>
      <c r="AP13" s="61">
        <f t="shared" si="22"/>
        <v>3.4254497920115217</v>
      </c>
      <c r="AQ13" s="61">
        <f t="shared" si="23"/>
        <v>16.465514341146296</v>
      </c>
      <c r="AR13" s="61">
        <f t="shared" si="24"/>
        <v>63.489514483879873</v>
      </c>
      <c r="AS13" s="61">
        <f t="shared" si="25"/>
        <v>29.901407993270741</v>
      </c>
      <c r="AT13" s="61">
        <f t="shared" si="5"/>
        <v>67.101323438719206</v>
      </c>
      <c r="AU13" s="61">
        <f t="shared" si="6"/>
        <v>48.010554510686561</v>
      </c>
      <c r="AV13" s="61">
        <f t="shared" si="7"/>
        <v>107.73980099595468</v>
      </c>
      <c r="AW13" s="61"/>
      <c r="AX13" s="61"/>
      <c r="AY13" s="58">
        <v>92.710276462478433</v>
      </c>
      <c r="AZ13" s="58">
        <v>263.84616825204597</v>
      </c>
      <c r="BA13" s="58">
        <v>264.18871415454157</v>
      </c>
      <c r="BB13" s="58">
        <v>640.79738119442436</v>
      </c>
      <c r="BD13" s="58">
        <f t="shared" si="26"/>
        <v>9.2710276462478429</v>
      </c>
      <c r="BE13" s="58">
        <f t="shared" si="27"/>
        <v>26.384616825204596</v>
      </c>
      <c r="BF13" s="58">
        <f t="shared" si="28"/>
        <v>26.418871415454156</v>
      </c>
      <c r="BG13" s="58">
        <f t="shared" si="29"/>
        <v>64.079738119442439</v>
      </c>
    </row>
    <row r="14" spans="1:59" ht="15" x14ac:dyDescent="0.25">
      <c r="A14" s="51" t="s">
        <v>90</v>
      </c>
      <c r="B14">
        <v>12</v>
      </c>
      <c r="C14" s="58">
        <v>28.130764937556869</v>
      </c>
      <c r="D14" s="58">
        <f t="shared" si="9"/>
        <v>175.81728085973043</v>
      </c>
      <c r="E14" s="50">
        <v>5.0538810551135285</v>
      </c>
      <c r="F14" s="50">
        <v>6.7068312843265474</v>
      </c>
      <c r="G14" s="58">
        <v>19.487096393663641</v>
      </c>
      <c r="H14" s="50">
        <v>8.6436685438932273</v>
      </c>
      <c r="I14" s="50">
        <v>7.6484012662861041</v>
      </c>
      <c r="K14" s="50">
        <f t="shared" si="10"/>
        <v>2.8130764937556867</v>
      </c>
      <c r="L14" s="58">
        <f t="shared" si="11"/>
        <v>17.965672338920953</v>
      </c>
      <c r="M14" s="58">
        <f t="shared" si="12"/>
        <v>23.841624282930109</v>
      </c>
      <c r="N14" s="58">
        <f t="shared" si="13"/>
        <v>69.273254520166901</v>
      </c>
      <c r="O14" s="58">
        <f t="shared" si="14"/>
        <v>30.726745479833088</v>
      </c>
      <c r="P14" s="58">
        <f t="shared" si="15"/>
        <v>27.188742585790347</v>
      </c>
      <c r="T14" s="50">
        <v>7.6484012662861041</v>
      </c>
      <c r="U14" s="50">
        <v>8.6436685438932273</v>
      </c>
      <c r="V14" s="50">
        <f t="shared" si="16"/>
        <v>1.4586951273775384</v>
      </c>
      <c r="W14" s="62">
        <v>1.65</v>
      </c>
      <c r="X14" s="50">
        <v>4.5199999999999996</v>
      </c>
      <c r="Y14" s="58">
        <f t="shared" si="17"/>
        <v>21.423933653230321</v>
      </c>
      <c r="AB14" s="109">
        <v>175.81728085973046</v>
      </c>
      <c r="AC14" s="109"/>
      <c r="AD14" s="58">
        <f t="shared" si="0"/>
        <v>47.802507914288149</v>
      </c>
      <c r="AE14" s="58">
        <f t="shared" si="1"/>
        <v>54.02292839933267</v>
      </c>
      <c r="AF14" s="58">
        <f t="shared" si="2"/>
        <v>9.1168445461096148</v>
      </c>
      <c r="AG14" s="58">
        <f t="shared" si="3"/>
        <v>10.3125</v>
      </c>
      <c r="AH14" s="58">
        <f t="shared" si="4"/>
        <v>28.249999999999996</v>
      </c>
      <c r="AI14" s="61">
        <f t="shared" si="18"/>
        <v>73.452272945442289</v>
      </c>
      <c r="AJ14" s="110">
        <v>1.98</v>
      </c>
      <c r="AK14" s="110">
        <v>7.8</v>
      </c>
      <c r="AL14" s="61"/>
      <c r="AM14" s="61">
        <f t="shared" si="19"/>
        <v>27.188742585790344</v>
      </c>
      <c r="AN14" s="61">
        <f t="shared" si="20"/>
        <v>30.726745479833085</v>
      </c>
      <c r="AO14" s="61">
        <f t="shared" si="21"/>
        <v>5.1854086819731693</v>
      </c>
      <c r="AP14" s="61">
        <f t="shared" si="22"/>
        <v>5.8654643898329084</v>
      </c>
      <c r="AQ14" s="61">
        <f t="shared" si="23"/>
        <v>16.067817601239238</v>
      </c>
      <c r="AR14" s="61">
        <f t="shared" si="24"/>
        <v>41.777618551639165</v>
      </c>
      <c r="AS14" s="61">
        <f t="shared" si="25"/>
        <v>35.646788059435082</v>
      </c>
      <c r="AT14" s="61">
        <f t="shared" si="5"/>
        <v>49.387390679233661</v>
      </c>
      <c r="AU14" s="61">
        <f t="shared" si="6"/>
        <v>62.673213479929828</v>
      </c>
      <c r="AV14" s="61">
        <f t="shared" si="7"/>
        <v>86.831567379800575</v>
      </c>
      <c r="AW14" s="61"/>
      <c r="AX14" s="61"/>
      <c r="AY14" s="58">
        <v>308.02299143972687</v>
      </c>
      <c r="AZ14" s="58">
        <v>432.91202799216234</v>
      </c>
      <c r="BA14" s="58">
        <v>432.63798462450285</v>
      </c>
      <c r="BB14" s="58">
        <v>713.30502008918506</v>
      </c>
      <c r="BD14" s="58">
        <f t="shared" si="26"/>
        <v>30.802299143972686</v>
      </c>
      <c r="BE14" s="58">
        <f t="shared" si="27"/>
        <v>43.291202799216236</v>
      </c>
      <c r="BF14" s="58">
        <f t="shared" si="28"/>
        <v>43.263798462450282</v>
      </c>
      <c r="BG14" s="58">
        <f t="shared" si="29"/>
        <v>71.330502008918501</v>
      </c>
    </row>
    <row r="15" spans="1:59" ht="15" x14ac:dyDescent="0.25">
      <c r="A15" s="51" t="s">
        <v>91</v>
      </c>
      <c r="B15">
        <v>13</v>
      </c>
      <c r="C15" s="58">
        <v>28.168623654203451</v>
      </c>
      <c r="D15" s="58">
        <f t="shared" si="9"/>
        <v>176.05389783877158</v>
      </c>
      <c r="E15" s="50">
        <v>8.6637632656412649</v>
      </c>
      <c r="F15" s="50">
        <v>2.8062127762920097</v>
      </c>
      <c r="G15" s="58">
        <v>19.539158239335602</v>
      </c>
      <c r="H15" s="50">
        <v>8.6294654148678482</v>
      </c>
      <c r="I15" s="50">
        <v>4.4840761011929793</v>
      </c>
      <c r="K15" s="50">
        <f t="shared" si="10"/>
        <v>2.8168623654203451</v>
      </c>
      <c r="L15" s="58">
        <f t="shared" si="11"/>
        <v>30.756785890560963</v>
      </c>
      <c r="M15" s="58">
        <f t="shared" si="12"/>
        <v>9.9621934345849876</v>
      </c>
      <c r="N15" s="58">
        <f t="shared" si="13"/>
        <v>69.364973167298785</v>
      </c>
      <c r="O15" s="58">
        <f t="shared" si="14"/>
        <v>30.635026832701211</v>
      </c>
      <c r="P15" s="58">
        <f t="shared" si="15"/>
        <v>15.918690796679535</v>
      </c>
      <c r="T15" s="50">
        <v>4.4840761011929793</v>
      </c>
      <c r="U15" s="50">
        <v>8.6294654148678482</v>
      </c>
      <c r="V15" s="50">
        <f t="shared" si="16"/>
        <v>10.092600627049279</v>
      </c>
      <c r="W15" s="62">
        <v>5.86</v>
      </c>
      <c r="X15" s="50">
        <v>2.502481511093344</v>
      </c>
      <c r="Y15" s="58">
        <f t="shared" si="17"/>
        <v>25.36241087791144</v>
      </c>
      <c r="AB15" s="109">
        <v>176.05389783877158</v>
      </c>
      <c r="AC15" s="109"/>
      <c r="AD15" s="58">
        <f t="shared" si="0"/>
        <v>28.025475632456121</v>
      </c>
      <c r="AE15" s="58">
        <f t="shared" si="1"/>
        <v>53.934158842924049</v>
      </c>
      <c r="AF15" s="58">
        <f t="shared" si="2"/>
        <v>63.078753919057995</v>
      </c>
      <c r="AG15" s="58">
        <f t="shared" si="3"/>
        <v>36.625</v>
      </c>
      <c r="AH15" s="58">
        <f t="shared" si="4"/>
        <v>15.6405094443334</v>
      </c>
      <c r="AI15" s="61">
        <f t="shared" si="18"/>
        <v>153.63791276198205</v>
      </c>
      <c r="AJ15" s="110">
        <v>8.51</v>
      </c>
      <c r="AK15" s="110">
        <v>7.8</v>
      </c>
      <c r="AL15" s="61"/>
      <c r="AM15" s="61">
        <f t="shared" si="19"/>
        <v>15.918690796679535</v>
      </c>
      <c r="AN15" s="61">
        <f t="shared" si="20"/>
        <v>30.635026832701211</v>
      </c>
      <c r="AO15" s="61">
        <f t="shared" si="21"/>
        <v>35.82922882901741</v>
      </c>
      <c r="AP15" s="61">
        <f t="shared" si="22"/>
        <v>20.803288339313461</v>
      </c>
      <c r="AQ15" s="61">
        <f t="shared" si="23"/>
        <v>8.8839324981357848</v>
      </c>
      <c r="AR15" s="61">
        <f t="shared" si="24"/>
        <v>87.267544001032078</v>
      </c>
      <c r="AS15" s="108">
        <f t="shared" si="25"/>
        <v>61.451909647003447</v>
      </c>
      <c r="AT15" s="108">
        <f t="shared" si="5"/>
        <v>50.618257648843951</v>
      </c>
      <c r="AU15" s="61">
        <f t="shared" si="6"/>
        <v>108.18848222990965</v>
      </c>
      <c r="AV15" s="61">
        <f t="shared" si="7"/>
        <v>89.115415608861923</v>
      </c>
      <c r="AW15" s="108"/>
      <c r="AX15" s="61"/>
      <c r="AY15" s="58">
        <v>182.69291818793445</v>
      </c>
      <c r="AZ15" s="58">
        <v>245.70922584577048</v>
      </c>
      <c r="BA15" s="58">
        <v>401.50214846918027</v>
      </c>
      <c r="BB15" s="58">
        <v>526.81582200556193</v>
      </c>
      <c r="BD15" s="58">
        <f t="shared" si="26"/>
        <v>18.269291818793445</v>
      </c>
      <c r="BE15" s="58">
        <f t="shared" si="27"/>
        <v>24.570922584577048</v>
      </c>
      <c r="BF15" s="58">
        <f t="shared" si="28"/>
        <v>40.150214846918026</v>
      </c>
      <c r="BG15" s="58">
        <f t="shared" si="29"/>
        <v>52.681582200556193</v>
      </c>
    </row>
    <row r="16" spans="1:59" ht="15" x14ac:dyDescent="0.25">
      <c r="A16" s="51" t="s">
        <v>91</v>
      </c>
      <c r="B16">
        <v>14</v>
      </c>
      <c r="C16" s="58">
        <v>24.902444672340902</v>
      </c>
      <c r="D16" s="58">
        <f t="shared" si="9"/>
        <v>155.64027920213064</v>
      </c>
      <c r="E16" s="50">
        <v>4.8390898113496359</v>
      </c>
      <c r="F16" s="50">
        <v>2.3750633999416486</v>
      </c>
      <c r="G16" s="58">
        <v>20.960679848541371</v>
      </c>
      <c r="H16" s="50">
        <v>3.9417648237995309</v>
      </c>
      <c r="I16" s="50">
        <v>4.0215172089876816</v>
      </c>
      <c r="K16" s="50">
        <f t="shared" si="10"/>
        <v>2.4902444672340902</v>
      </c>
      <c r="L16" s="58">
        <f t="shared" si="11"/>
        <v>19.432187783251674</v>
      </c>
      <c r="M16" s="58">
        <f t="shared" si="12"/>
        <v>9.5374708434936402</v>
      </c>
      <c r="N16" s="58">
        <f t="shared" si="13"/>
        <v>84.171173249598098</v>
      </c>
      <c r="O16" s="58">
        <f t="shared" si="14"/>
        <v>15.828826750401905</v>
      </c>
      <c r="P16" s="58">
        <f t="shared" si="15"/>
        <v>16.149086011038801</v>
      </c>
      <c r="T16" s="50">
        <v>4.0215172089876816</v>
      </c>
      <c r="U16" s="50">
        <v>3.9417648237995309</v>
      </c>
      <c r="V16" s="50">
        <f t="shared" si="16"/>
        <v>14.004918488383924</v>
      </c>
      <c r="W16" s="62">
        <v>2.46</v>
      </c>
      <c r="X16" s="50">
        <v>2.0842441511697665</v>
      </c>
      <c r="Y16" s="58">
        <f t="shared" si="17"/>
        <v>22.527381272399253</v>
      </c>
      <c r="AB16" s="109">
        <v>167.8</v>
      </c>
      <c r="AC16" s="109"/>
      <c r="AD16" s="58">
        <f t="shared" si="0"/>
        <v>25.134482556173012</v>
      </c>
      <c r="AE16" s="58">
        <f t="shared" si="1"/>
        <v>24.636030148747068</v>
      </c>
      <c r="AF16" s="58">
        <f t="shared" si="2"/>
        <v>87.530740552399521</v>
      </c>
      <c r="AG16" s="58">
        <f t="shared" si="3"/>
        <v>15.375</v>
      </c>
      <c r="AH16" s="58">
        <f t="shared" si="4"/>
        <v>13.026525944811041</v>
      </c>
      <c r="AI16" s="61">
        <f t="shared" si="18"/>
        <v>127.54177070114659</v>
      </c>
      <c r="AJ16" s="110">
        <v>8.51</v>
      </c>
      <c r="AK16" s="110">
        <v>7.8</v>
      </c>
      <c r="AL16" s="61"/>
      <c r="AM16" s="61">
        <f t="shared" si="19"/>
        <v>14.978833466134095</v>
      </c>
      <c r="AN16" s="61">
        <f t="shared" si="20"/>
        <v>14.68178197183973</v>
      </c>
      <c r="AO16" s="61">
        <f t="shared" si="21"/>
        <v>52.163730960905554</v>
      </c>
      <c r="AP16" s="61">
        <f t="shared" si="22"/>
        <v>9.1626936829558989</v>
      </c>
      <c r="AQ16" s="61">
        <f t="shared" si="23"/>
        <v>7.7631263079922768</v>
      </c>
      <c r="AR16" s="61">
        <f t="shared" si="24"/>
        <v>76.008206615701184</v>
      </c>
      <c r="AS16" s="108">
        <f t="shared" si="25"/>
        <v>54.637315274816928</v>
      </c>
      <c r="AT16" s="108">
        <f t="shared" si="5"/>
        <v>44.112851115010628</v>
      </c>
      <c r="AU16" s="61">
        <f t="shared" si="6"/>
        <v>85.037670042273433</v>
      </c>
      <c r="AV16" s="61">
        <f t="shared" si="7"/>
        <v>68.657364639422738</v>
      </c>
      <c r="AW16" s="108"/>
      <c r="AX16" s="61"/>
      <c r="AY16" s="58">
        <v>59.115302939080586</v>
      </c>
      <c r="AZ16" s="58">
        <v>314.56600238121337</v>
      </c>
      <c r="BA16" s="58">
        <v>461.1121117893606</v>
      </c>
      <c r="BB16" s="58">
        <v>680.16382744832254</v>
      </c>
      <c r="BD16" s="58">
        <f t="shared" si="26"/>
        <v>5.9115302939080587</v>
      </c>
      <c r="BE16" s="58">
        <f t="shared" si="27"/>
        <v>31.456600238121336</v>
      </c>
      <c r="BF16" s="58">
        <f t="shared" si="28"/>
        <v>46.11121117893606</v>
      </c>
      <c r="BG16" s="58">
        <f t="shared" si="29"/>
        <v>68.016382744832256</v>
      </c>
    </row>
    <row r="17" spans="1:59" ht="15" x14ac:dyDescent="0.25">
      <c r="A17" s="51" t="s">
        <v>91</v>
      </c>
      <c r="B17">
        <v>15</v>
      </c>
      <c r="C17" s="58">
        <v>27.01223393066995</v>
      </c>
      <c r="D17" s="58">
        <f t="shared" si="9"/>
        <v>168.82646206668718</v>
      </c>
      <c r="E17" s="50">
        <v>4.771694414911539</v>
      </c>
      <c r="F17" s="50">
        <v>5.6253331024280078</v>
      </c>
      <c r="G17" s="58">
        <v>21.872360213224482</v>
      </c>
      <c r="H17" s="50">
        <v>5.1398737174454681</v>
      </c>
      <c r="I17" s="50">
        <v>3.2628520547484037</v>
      </c>
      <c r="K17" s="50">
        <f t="shared" si="10"/>
        <v>2.7012233930669951</v>
      </c>
      <c r="L17" s="58">
        <f t="shared" si="11"/>
        <v>17.664938143060102</v>
      </c>
      <c r="M17" s="58">
        <f t="shared" si="12"/>
        <v>20.825131001256992</v>
      </c>
      <c r="N17" s="58">
        <f t="shared" si="13"/>
        <v>80.972052401746737</v>
      </c>
      <c r="O17" s="58">
        <f t="shared" si="14"/>
        <v>19.027947598253274</v>
      </c>
      <c r="P17" s="58">
        <f t="shared" si="15"/>
        <v>12.079164067373673</v>
      </c>
      <c r="T17" s="50">
        <v>3.2628520547484037</v>
      </c>
      <c r="U17" s="50">
        <v>5.1398737174454681</v>
      </c>
      <c r="V17" s="50">
        <f t="shared" si="16"/>
        <v>13.479508158476078</v>
      </c>
      <c r="W17" s="62">
        <v>0.85</v>
      </c>
      <c r="X17" s="50">
        <v>4.25</v>
      </c>
      <c r="Y17" s="58">
        <f t="shared" si="17"/>
        <v>21.386900828241941</v>
      </c>
      <c r="AB17" s="109">
        <v>168.82646206668718</v>
      </c>
      <c r="AC17" s="109"/>
      <c r="AD17" s="58">
        <f t="shared" si="0"/>
        <v>20.392825342177524</v>
      </c>
      <c r="AE17" s="58">
        <f t="shared" si="1"/>
        <v>32.124210734034179</v>
      </c>
      <c r="AF17" s="58">
        <f t="shared" si="2"/>
        <v>84.246925990475489</v>
      </c>
      <c r="AG17" s="58">
        <f t="shared" si="3"/>
        <v>5.3125</v>
      </c>
      <c r="AH17" s="58">
        <f t="shared" si="4"/>
        <v>26.5625</v>
      </c>
      <c r="AI17" s="61">
        <f t="shared" si="18"/>
        <v>121.68363672450967</v>
      </c>
      <c r="AJ17" s="110">
        <v>8.51</v>
      </c>
      <c r="AK17" s="110">
        <v>7.8</v>
      </c>
      <c r="AL17" s="61"/>
      <c r="AM17" s="61">
        <f t="shared" si="19"/>
        <v>12.079164067373673</v>
      </c>
      <c r="AN17" s="61">
        <f t="shared" si="20"/>
        <v>19.027947598253274</v>
      </c>
      <c r="AO17" s="61">
        <f t="shared" si="21"/>
        <v>49.90149349762337</v>
      </c>
      <c r="AP17" s="61">
        <f t="shared" si="22"/>
        <v>3.1467223413717806</v>
      </c>
      <c r="AQ17" s="61">
        <f t="shared" si="23"/>
        <v>15.733611706858902</v>
      </c>
      <c r="AR17" s="61">
        <f t="shared" si="24"/>
        <v>72.076163437248425</v>
      </c>
      <c r="AS17" s="108">
        <f t="shared" si="25"/>
        <v>49.686040269150752</v>
      </c>
      <c r="AT17" s="108">
        <f t="shared" si="5"/>
        <v>50.202898942330251</v>
      </c>
      <c r="AU17" s="61">
        <f t="shared" si="6"/>
        <v>83.883183927436704</v>
      </c>
      <c r="AV17" s="61">
        <f t="shared" si="7"/>
        <v>84.755778139250495</v>
      </c>
      <c r="AW17" s="108"/>
      <c r="AX17" s="61"/>
      <c r="AY17" s="58">
        <v>141.45299611996407</v>
      </c>
      <c r="AZ17" s="58">
        <v>206.03697297649248</v>
      </c>
      <c r="BA17" s="58">
        <v>337.24821386020398</v>
      </c>
      <c r="BB17" s="58">
        <v>500.96071311227428</v>
      </c>
      <c r="BD17" s="58">
        <f t="shared" si="26"/>
        <v>14.145299611996407</v>
      </c>
      <c r="BE17" s="58">
        <f t="shared" si="27"/>
        <v>20.603697297649248</v>
      </c>
      <c r="BF17" s="58">
        <f t="shared" si="28"/>
        <v>33.724821386020395</v>
      </c>
      <c r="BG17" s="58">
        <f t="shared" si="29"/>
        <v>50.096071311227426</v>
      </c>
    </row>
    <row r="18" spans="1:59" ht="15" x14ac:dyDescent="0.25">
      <c r="A18" s="51" t="s">
        <v>91</v>
      </c>
      <c r="B18">
        <v>16</v>
      </c>
      <c r="C18" s="58">
        <v>30.844554972100852</v>
      </c>
      <c r="D18" s="58">
        <f t="shared" si="9"/>
        <v>192.77846857563031</v>
      </c>
      <c r="E18" s="50">
        <v>4.4920372081482451</v>
      </c>
      <c r="F18" s="50">
        <v>5.3720911673504226</v>
      </c>
      <c r="G18" s="58">
        <v>20.895139185619975</v>
      </c>
      <c r="H18" s="50">
        <v>9.949415786480877</v>
      </c>
      <c r="I18" s="50">
        <v>6.0702686385113473</v>
      </c>
      <c r="K18" s="50">
        <f t="shared" si="10"/>
        <v>3.0844554972100853</v>
      </c>
      <c r="L18" s="58">
        <f t="shared" si="11"/>
        <v>14.563469021392361</v>
      </c>
      <c r="M18" s="58">
        <f t="shared" si="12"/>
        <v>17.416659673675053</v>
      </c>
      <c r="N18" s="58">
        <f t="shared" si="13"/>
        <v>67.743364118949984</v>
      </c>
      <c r="O18" s="58">
        <f t="shared" si="14"/>
        <v>32.256635881050002</v>
      </c>
      <c r="P18" s="58">
        <f t="shared" si="15"/>
        <v>19.680195237058708</v>
      </c>
      <c r="T18" s="50">
        <v>6.0702686385113473</v>
      </c>
      <c r="U18" s="50">
        <v>9.949415786480877</v>
      </c>
      <c r="V18" s="50">
        <f t="shared" si="16"/>
        <v>10.314870547108626</v>
      </c>
      <c r="W18" s="62">
        <v>0.88</v>
      </c>
      <c r="X18" s="50">
        <v>3.96</v>
      </c>
      <c r="Y18" s="58">
        <f t="shared" si="17"/>
        <v>25.472463804750429</v>
      </c>
      <c r="AB18" s="109">
        <v>192.77846857563034</v>
      </c>
      <c r="AC18" s="109"/>
      <c r="AD18" s="58">
        <f t="shared" si="0"/>
        <v>37.939178990695922</v>
      </c>
      <c r="AE18" s="58">
        <f t="shared" si="1"/>
        <v>62.183848665505479</v>
      </c>
      <c r="AF18" s="58">
        <f t="shared" si="2"/>
        <v>64.467940919428912</v>
      </c>
      <c r="AG18" s="58">
        <f t="shared" si="3"/>
        <v>5.5</v>
      </c>
      <c r="AH18" s="58">
        <f t="shared" si="4"/>
        <v>24.75</v>
      </c>
      <c r="AI18" s="61">
        <f t="shared" si="18"/>
        <v>132.15178958493439</v>
      </c>
      <c r="AJ18" s="110">
        <v>8.51</v>
      </c>
      <c r="AK18" s="110">
        <v>7.8</v>
      </c>
      <c r="AL18" s="61"/>
      <c r="AM18" s="61">
        <f t="shared" si="19"/>
        <v>19.680195237058708</v>
      </c>
      <c r="AN18" s="61">
        <f t="shared" si="20"/>
        <v>32.256635881050002</v>
      </c>
      <c r="AO18" s="61">
        <f t="shared" si="21"/>
        <v>33.441463352084369</v>
      </c>
      <c r="AP18" s="61">
        <f t="shared" si="22"/>
        <v>2.8530157131330536</v>
      </c>
      <c r="AQ18" s="61">
        <f t="shared" si="23"/>
        <v>12.838570709098743</v>
      </c>
      <c r="AR18" s="61">
        <f t="shared" si="24"/>
        <v>68.551114946267433</v>
      </c>
      <c r="AS18" s="108">
        <f t="shared" si="25"/>
        <v>55.447821735693651</v>
      </c>
      <c r="AT18" s="108">
        <f t="shared" si="5"/>
        <v>45.62205915673124</v>
      </c>
      <c r="AU18" s="61">
        <f t="shared" si="6"/>
        <v>106.8914616006157</v>
      </c>
      <c r="AV18" s="61">
        <f t="shared" si="7"/>
        <v>87.9495069750146</v>
      </c>
      <c r="AW18" s="108"/>
      <c r="AX18" s="61"/>
      <c r="AY18" s="58">
        <v>80.635831266354913</v>
      </c>
      <c r="AZ18" s="58">
        <v>285.69652326618802</v>
      </c>
      <c r="BA18" s="58">
        <v>432.16844612321148</v>
      </c>
      <c r="BB18" s="58">
        <v>637.22913812304478</v>
      </c>
      <c r="BD18" s="58">
        <f t="shared" si="26"/>
        <v>8.0635831266354909</v>
      </c>
      <c r="BE18" s="58">
        <f t="shared" si="27"/>
        <v>28.569652326618801</v>
      </c>
      <c r="BF18" s="58">
        <f t="shared" si="28"/>
        <v>43.216844612321147</v>
      </c>
      <c r="BG18" s="58">
        <f t="shared" si="29"/>
        <v>63.722913812304476</v>
      </c>
    </row>
    <row r="19" spans="1:59" ht="15" x14ac:dyDescent="0.25">
      <c r="A19" s="51" t="s">
        <v>92</v>
      </c>
      <c r="B19">
        <v>17</v>
      </c>
      <c r="C19" s="58">
        <v>21.726624732713375</v>
      </c>
      <c r="D19" s="58">
        <f t="shared" si="9"/>
        <v>135.7914045794586</v>
      </c>
      <c r="E19" s="50">
        <v>2.4411669463576531</v>
      </c>
      <c r="F19" s="50">
        <v>2.9934311397315199</v>
      </c>
      <c r="G19" s="58">
        <v>18.983767973172025</v>
      </c>
      <c r="H19" s="50">
        <v>2.7428567595413504</v>
      </c>
      <c r="I19" s="50">
        <v>0.90015899486862949</v>
      </c>
      <c r="K19" s="50">
        <f t="shared" si="10"/>
        <v>2.1726624732713375</v>
      </c>
      <c r="L19" s="58">
        <f t="shared" si="11"/>
        <v>11.235831503464196</v>
      </c>
      <c r="M19" s="58">
        <f t="shared" si="12"/>
        <v>13.77770903928932</v>
      </c>
      <c r="N19" s="58">
        <f t="shared" si="13"/>
        <v>87.375596562813172</v>
      </c>
      <c r="O19" s="58">
        <f t="shared" si="14"/>
        <v>12.624403437186826</v>
      </c>
      <c r="P19" s="58">
        <f t="shared" si="15"/>
        <v>4.1431147540983524</v>
      </c>
      <c r="T19" s="50">
        <v>0.90015899486862949</v>
      </c>
      <c r="U19" s="50">
        <v>2.7428567595413504</v>
      </c>
      <c r="V19" s="50">
        <f t="shared" si="16"/>
        <v>15.373608978303395</v>
      </c>
      <c r="W19" s="62">
        <v>0.55000000000000004</v>
      </c>
      <c r="X19" s="50">
        <v>2.15</v>
      </c>
      <c r="Y19" s="58">
        <f t="shared" si="17"/>
        <v>18.733193592981856</v>
      </c>
      <c r="AB19" s="109">
        <v>135.79140457945863</v>
      </c>
      <c r="AC19" s="109"/>
      <c r="AD19" s="58">
        <f t="shared" ref="AD19:AD34" si="30">T19*6.25</f>
        <v>5.6259937179289343</v>
      </c>
      <c r="AE19" s="58">
        <f t="shared" ref="AE19:AE34" si="31">U19*6.25</f>
        <v>17.142854747133441</v>
      </c>
      <c r="AF19" s="58">
        <f t="shared" ref="AF19:AF34" si="32">V19*6.25</f>
        <v>96.085056114396224</v>
      </c>
      <c r="AG19" s="58">
        <f t="shared" ref="AG19:AG34" si="33">W19*6.25</f>
        <v>3.4375000000000004</v>
      </c>
      <c r="AH19" s="58">
        <f t="shared" ref="AH19:AH34" si="34">X19*6.25</f>
        <v>13.4375</v>
      </c>
      <c r="AI19" s="61">
        <f t="shared" si="18"/>
        <v>116.66541086152966</v>
      </c>
      <c r="AJ19" s="110">
        <v>2.84</v>
      </c>
      <c r="AK19" s="110">
        <v>7.8</v>
      </c>
      <c r="AL19" s="61"/>
      <c r="AM19" s="61">
        <f t="shared" si="19"/>
        <v>4.1431147540983506</v>
      </c>
      <c r="AN19" s="61">
        <f t="shared" si="20"/>
        <v>12.624403437186823</v>
      </c>
      <c r="AO19" s="61">
        <f t="shared" si="21"/>
        <v>70.759306461236164</v>
      </c>
      <c r="AP19" s="61">
        <f t="shared" si="22"/>
        <v>2.5314562513333012</v>
      </c>
      <c r="AQ19" s="61">
        <f t="shared" si="23"/>
        <v>9.8956926188483596</v>
      </c>
      <c r="AR19" s="61">
        <f t="shared" si="24"/>
        <v>85.915166149756288</v>
      </c>
      <c r="AS19" s="61">
        <f t="shared" si="25"/>
        <v>27.075358350461869</v>
      </c>
      <c r="AT19" s="61">
        <f t="shared" si="5"/>
        <v>72.878615172241126</v>
      </c>
      <c r="AU19" s="61">
        <f t="shared" si="6"/>
        <v>36.766009399013903</v>
      </c>
      <c r="AV19" s="61">
        <f t="shared" si="7"/>
        <v>98.962895180444647</v>
      </c>
      <c r="AW19" s="61"/>
      <c r="AX19" s="61"/>
      <c r="AY19" s="58">
        <v>53.067920084647568</v>
      </c>
      <c r="AZ19" s="58">
        <v>53.717407013200322</v>
      </c>
      <c r="BA19" s="58">
        <v>262.49751631022298</v>
      </c>
      <c r="BB19" s="58">
        <v>386.33798198725634</v>
      </c>
      <c r="BD19" s="58">
        <f t="shared" si="26"/>
        <v>5.3067920084647566</v>
      </c>
      <c r="BE19" s="58">
        <f t="shared" si="27"/>
        <v>5.3717407013200322</v>
      </c>
      <c r="BF19" s="58">
        <f t="shared" si="28"/>
        <v>26.249751631022299</v>
      </c>
      <c r="BG19" s="58">
        <f t="shared" si="29"/>
        <v>38.633798198725636</v>
      </c>
    </row>
    <row r="20" spans="1:59" ht="15" x14ac:dyDescent="0.25">
      <c r="A20" s="51" t="s">
        <v>92</v>
      </c>
      <c r="B20">
        <v>18</v>
      </c>
      <c r="C20" s="58">
        <v>24.60441147443133</v>
      </c>
      <c r="D20" s="58">
        <f t="shared" si="9"/>
        <v>153.77757171519582</v>
      </c>
      <c r="E20" s="50">
        <v>2.7400500651342918</v>
      </c>
      <c r="F20" s="50">
        <v>3.2974123320889128</v>
      </c>
      <c r="G20" s="58">
        <v>19.957096692490179</v>
      </c>
      <c r="H20" s="50">
        <v>4.6473147819411516</v>
      </c>
      <c r="I20" s="50">
        <v>3.8777014865712722</v>
      </c>
      <c r="K20" s="50">
        <f t="shared" si="10"/>
        <v>2.4604411474431331</v>
      </c>
      <c r="L20" s="58">
        <f t="shared" si="11"/>
        <v>11.13641782483489</v>
      </c>
      <c r="M20" s="58">
        <f t="shared" si="12"/>
        <v>13.401711865839799</v>
      </c>
      <c r="N20" s="58">
        <f t="shared" si="13"/>
        <v>81.111863672209367</v>
      </c>
      <c r="O20" s="58">
        <f t="shared" si="14"/>
        <v>18.888136327790637</v>
      </c>
      <c r="P20" s="58">
        <f t="shared" si="15"/>
        <v>15.760187926465719</v>
      </c>
      <c r="T20" s="50">
        <v>3.8777014865712722</v>
      </c>
      <c r="U20" s="50">
        <v>4.6473147819411516</v>
      </c>
      <c r="V20" s="50">
        <f t="shared" si="16"/>
        <v>11.359395205918906</v>
      </c>
      <c r="W20" s="62">
        <v>0.56000000000000005</v>
      </c>
      <c r="X20" s="50">
        <v>2.42</v>
      </c>
      <c r="Y20" s="58">
        <f t="shared" si="17"/>
        <v>21.306999142342416</v>
      </c>
      <c r="AB20" s="109">
        <v>153.77757171519582</v>
      </c>
      <c r="AC20" s="109"/>
      <c r="AD20" s="58">
        <f t="shared" si="30"/>
        <v>24.235634291070451</v>
      </c>
      <c r="AE20" s="58">
        <f t="shared" si="31"/>
        <v>29.045717387132196</v>
      </c>
      <c r="AF20" s="58">
        <f t="shared" si="32"/>
        <v>70.996220036993165</v>
      </c>
      <c r="AG20" s="58">
        <f t="shared" si="33"/>
        <v>3.5000000000000004</v>
      </c>
      <c r="AH20" s="58">
        <f t="shared" si="34"/>
        <v>15.125</v>
      </c>
      <c r="AI20" s="61">
        <f t="shared" si="18"/>
        <v>103.54193742412536</v>
      </c>
      <c r="AJ20" s="110">
        <v>2.84</v>
      </c>
      <c r="AK20" s="110">
        <v>7.8</v>
      </c>
      <c r="AL20" s="61"/>
      <c r="AM20" s="61">
        <f t="shared" si="19"/>
        <v>15.760187926465715</v>
      </c>
      <c r="AN20" s="61">
        <f t="shared" si="20"/>
        <v>18.888136327790633</v>
      </c>
      <c r="AO20" s="61">
        <f t="shared" si="21"/>
        <v>46.168124028178774</v>
      </c>
      <c r="AP20" s="61">
        <f t="shared" si="22"/>
        <v>2.2760146105585446</v>
      </c>
      <c r="AQ20" s="61">
        <f t="shared" si="23"/>
        <v>9.8356345670565659</v>
      </c>
      <c r="AR20" s="61">
        <f t="shared" si="24"/>
        <v>67.332274966527947</v>
      </c>
      <c r="AS20" s="61">
        <f t="shared" si="25"/>
        <v>33.732336507757012</v>
      </c>
      <c r="AT20" s="61">
        <f t="shared" si="5"/>
        <v>59.195760952293213</v>
      </c>
      <c r="AU20" s="61">
        <f t="shared" si="6"/>
        <v>51.872767964427219</v>
      </c>
      <c r="AV20" s="61">
        <f t="shared" si="7"/>
        <v>91.029803750768565</v>
      </c>
      <c r="AW20" s="61"/>
      <c r="AX20" s="61"/>
      <c r="AY20" s="58">
        <v>146.88202845817116</v>
      </c>
      <c r="AZ20" s="58">
        <v>146.38966956304182</v>
      </c>
      <c r="BA20" s="58">
        <v>292.51454575161756</v>
      </c>
      <c r="BB20" s="58">
        <v>475.05567027388014</v>
      </c>
      <c r="BD20" s="58">
        <f t="shared" si="26"/>
        <v>14.688202845817116</v>
      </c>
      <c r="BE20" s="58">
        <f t="shared" si="27"/>
        <v>14.638966956304182</v>
      </c>
      <c r="BF20" s="58">
        <f t="shared" si="28"/>
        <v>29.251454575161755</v>
      </c>
      <c r="BG20" s="58">
        <f t="shared" si="29"/>
        <v>47.505567027388011</v>
      </c>
    </row>
    <row r="21" spans="1:59" ht="15" x14ac:dyDescent="0.25">
      <c r="A21" s="51" t="s">
        <v>92</v>
      </c>
      <c r="B21">
        <v>19</v>
      </c>
      <c r="C21" s="58">
        <v>24.777433532546645</v>
      </c>
      <c r="D21" s="58">
        <f t="shared" si="9"/>
        <v>154.85895957841655</v>
      </c>
      <c r="E21" s="50">
        <v>2.58565144761456</v>
      </c>
      <c r="F21" s="50">
        <v>4.888472022597651</v>
      </c>
      <c r="G21" s="58">
        <v>18.50506558223606</v>
      </c>
      <c r="H21" s="50">
        <v>6.2723679503105849</v>
      </c>
      <c r="I21" s="50">
        <v>4.849277294057007</v>
      </c>
      <c r="K21" s="50">
        <f t="shared" si="10"/>
        <v>2.4777433532546644</v>
      </c>
      <c r="L21" s="58">
        <f t="shared" si="11"/>
        <v>10.435509570505562</v>
      </c>
      <c r="M21" s="58">
        <f t="shared" si="12"/>
        <v>19.729533392457093</v>
      </c>
      <c r="N21" s="58">
        <f t="shared" si="13"/>
        <v>74.685158807624475</v>
      </c>
      <c r="O21" s="58">
        <f t="shared" si="14"/>
        <v>25.314841192375525</v>
      </c>
      <c r="P21" s="58">
        <f t="shared" si="15"/>
        <v>19.571346191635183</v>
      </c>
      <c r="T21" s="50">
        <v>4.849277294057007</v>
      </c>
      <c r="U21" s="50">
        <v>6.2723679503105849</v>
      </c>
      <c r="V21" s="50">
        <f t="shared" si="16"/>
        <v>8.1257882881790522</v>
      </c>
      <c r="W21" s="62">
        <v>2.2999999999999998</v>
      </c>
      <c r="X21" s="50">
        <v>2.29</v>
      </c>
      <c r="Y21" s="58">
        <f t="shared" si="17"/>
        <v>19.888961509948995</v>
      </c>
      <c r="AB21" s="109">
        <v>154.85895957841652</v>
      </c>
      <c r="AC21" s="109"/>
      <c r="AD21" s="58">
        <f t="shared" si="30"/>
        <v>30.307983087856293</v>
      </c>
      <c r="AE21" s="58">
        <f t="shared" si="31"/>
        <v>39.202299689441155</v>
      </c>
      <c r="AF21" s="58">
        <f t="shared" si="32"/>
        <v>50.786176801119076</v>
      </c>
      <c r="AG21" s="58">
        <f t="shared" si="33"/>
        <v>14.374999999999998</v>
      </c>
      <c r="AH21" s="58">
        <f t="shared" si="34"/>
        <v>14.3125</v>
      </c>
      <c r="AI21" s="61">
        <f t="shared" si="18"/>
        <v>104.36347649056023</v>
      </c>
      <c r="AJ21" s="110">
        <v>2.84</v>
      </c>
      <c r="AK21" s="110">
        <v>7.8</v>
      </c>
      <c r="AL21" s="61"/>
      <c r="AM21" s="61">
        <f t="shared" si="19"/>
        <v>19.571346191635186</v>
      </c>
      <c r="AN21" s="61">
        <f t="shared" si="20"/>
        <v>25.314841192375532</v>
      </c>
      <c r="AO21" s="61">
        <f t="shared" si="21"/>
        <v>32.795116885311558</v>
      </c>
      <c r="AP21" s="61">
        <f t="shared" si="22"/>
        <v>9.2826401773162335</v>
      </c>
      <c r="AQ21" s="61">
        <f t="shared" si="23"/>
        <v>9.242280872197469</v>
      </c>
      <c r="AR21" s="61">
        <f t="shared" si="24"/>
        <v>67.392598255003321</v>
      </c>
      <c r="AS21" s="61">
        <f t="shared" si="25"/>
        <v>37.559596101805241</v>
      </c>
      <c r="AT21" s="61">
        <f t="shared" si="5"/>
        <v>58.646629217030728</v>
      </c>
      <c r="AU21" s="61">
        <f t="shared" si="6"/>
        <v>58.164399745111098</v>
      </c>
      <c r="AV21" s="61">
        <f t="shared" si="7"/>
        <v>90.819559833305448</v>
      </c>
      <c r="AW21" s="61"/>
      <c r="AX21" s="61"/>
      <c r="AY21" s="58">
        <v>191.29711572778345</v>
      </c>
      <c r="AZ21" s="58">
        <v>262.51051462964915</v>
      </c>
      <c r="BA21" s="58">
        <v>226.34023511435507</v>
      </c>
      <c r="BB21" s="58">
        <v>479.53219172141411</v>
      </c>
      <c r="BD21" s="58">
        <f t="shared" si="26"/>
        <v>19.129711572778344</v>
      </c>
      <c r="BE21" s="58">
        <f t="shared" si="27"/>
        <v>26.251051462964917</v>
      </c>
      <c r="BF21" s="58">
        <f t="shared" si="28"/>
        <v>22.634023511435508</v>
      </c>
      <c r="BG21" s="58">
        <f t="shared" si="29"/>
        <v>47.953219172141409</v>
      </c>
    </row>
    <row r="22" spans="1:59" ht="15" x14ac:dyDescent="0.25">
      <c r="A22" s="51" t="s">
        <v>92</v>
      </c>
      <c r="B22">
        <v>20</v>
      </c>
      <c r="C22" s="58">
        <v>22.634606013949956</v>
      </c>
      <c r="D22" s="58">
        <f t="shared" si="9"/>
        <v>141.46628758718722</v>
      </c>
      <c r="E22" s="50">
        <v>2.9101449754699278</v>
      </c>
      <c r="F22" s="50">
        <v>6.1479094089579691</v>
      </c>
      <c r="G22" s="58">
        <v>19.578368336916366</v>
      </c>
      <c r="H22" s="50">
        <v>3.0562376770335895</v>
      </c>
      <c r="I22" s="50">
        <v>1.8785914612792283</v>
      </c>
      <c r="K22" s="50">
        <f t="shared" si="10"/>
        <v>2.2634606013949954</v>
      </c>
      <c r="L22" s="58">
        <f t="shared" si="11"/>
        <v>12.857060439560438</v>
      </c>
      <c r="M22" s="58">
        <f t="shared" si="12"/>
        <v>27.161548140793553</v>
      </c>
      <c r="N22" s="58">
        <f t="shared" si="13"/>
        <v>86.497500000000016</v>
      </c>
      <c r="O22" s="58">
        <f t="shared" si="14"/>
        <v>13.502499999999987</v>
      </c>
      <c r="P22" s="58">
        <f t="shared" si="15"/>
        <v>8.2996428571428709</v>
      </c>
      <c r="T22" s="50">
        <v>1.8785914612792283</v>
      </c>
      <c r="U22" s="50">
        <v>3.0562376770335895</v>
      </c>
      <c r="V22" s="50">
        <f t="shared" si="16"/>
        <v>11.589776875637138</v>
      </c>
      <c r="W22" s="62">
        <v>3.24</v>
      </c>
      <c r="X22" s="50">
        <v>2.57</v>
      </c>
      <c r="Y22" s="58">
        <f t="shared" si="17"/>
        <v>16.486696604991987</v>
      </c>
      <c r="AB22" s="109">
        <v>141.46628758718722</v>
      </c>
      <c r="AC22" s="109"/>
      <c r="AD22" s="58">
        <f t="shared" si="30"/>
        <v>11.741196632995177</v>
      </c>
      <c r="AE22" s="58">
        <f t="shared" si="31"/>
        <v>19.101485481459935</v>
      </c>
      <c r="AF22" s="58">
        <f t="shared" si="32"/>
        <v>72.436105472732109</v>
      </c>
      <c r="AG22" s="58">
        <f t="shared" si="33"/>
        <v>20.25</v>
      </c>
      <c r="AH22" s="58">
        <f t="shared" si="34"/>
        <v>16.0625</v>
      </c>
      <c r="AI22" s="61">
        <f t="shared" si="18"/>
        <v>111.78759095419204</v>
      </c>
      <c r="AJ22" s="110">
        <v>2.84</v>
      </c>
      <c r="AK22" s="110">
        <v>7.8</v>
      </c>
      <c r="AL22" s="61"/>
      <c r="AM22" s="61">
        <f t="shared" si="19"/>
        <v>8.2996428571428709</v>
      </c>
      <c r="AN22" s="61">
        <f t="shared" si="20"/>
        <v>13.502499999999987</v>
      </c>
      <c r="AO22" s="61">
        <f t="shared" si="21"/>
        <v>51.203793291096964</v>
      </c>
      <c r="AP22" s="61">
        <f t="shared" si="22"/>
        <v>14.314364464763171</v>
      </c>
      <c r="AQ22" s="61">
        <f t="shared" si="23"/>
        <v>11.354295269889304</v>
      </c>
      <c r="AR22" s="61">
        <f t="shared" si="24"/>
        <v>79.020657755860114</v>
      </c>
      <c r="AS22" s="61">
        <f t="shared" si="25"/>
        <v>29.391622934834853</v>
      </c>
      <c r="AT22" s="61">
        <f t="shared" si="5"/>
        <v>69.28297294805742</v>
      </c>
      <c r="AU22" s="61">
        <f t="shared" si="6"/>
        <v>41.579237827535152</v>
      </c>
      <c r="AV22" s="61">
        <f t="shared" si="7"/>
        <v>98.012049759652029</v>
      </c>
      <c r="AW22" s="61"/>
      <c r="AX22" s="61"/>
      <c r="AY22" s="58">
        <v>99.69590509894735</v>
      </c>
      <c r="AZ22" s="58">
        <v>219.39631998152035</v>
      </c>
      <c r="BA22" s="58">
        <v>378.09586315720026</v>
      </c>
      <c r="BB22" s="58">
        <v>457.15382928767372</v>
      </c>
      <c r="BD22" s="58">
        <f t="shared" si="26"/>
        <v>9.9695905098947346</v>
      </c>
      <c r="BE22" s="58">
        <f t="shared" si="27"/>
        <v>21.939631998152034</v>
      </c>
      <c r="BF22" s="58">
        <f t="shared" si="28"/>
        <v>37.809586315720026</v>
      </c>
      <c r="BG22" s="58">
        <f t="shared" si="29"/>
        <v>45.715382928767369</v>
      </c>
    </row>
    <row r="23" spans="1:59" ht="15" x14ac:dyDescent="0.25">
      <c r="A23" s="51" t="s">
        <v>93</v>
      </c>
      <c r="B23">
        <v>21</v>
      </c>
      <c r="C23" s="58">
        <v>25.233911396341661</v>
      </c>
      <c r="D23" s="58">
        <f t="shared" si="9"/>
        <v>157.71194622713537</v>
      </c>
      <c r="E23" s="50">
        <v>4.1538547410496056</v>
      </c>
      <c r="F23" s="50">
        <v>0.6099951025028868</v>
      </c>
      <c r="G23" s="58">
        <v>17.508207467477604</v>
      </c>
      <c r="H23" s="50">
        <v>7.725703928864057</v>
      </c>
      <c r="I23" s="50">
        <v>5.3773827034318344</v>
      </c>
      <c r="K23" s="50">
        <f t="shared" si="10"/>
        <v>2.5233911396341662</v>
      </c>
      <c r="L23" s="58">
        <f t="shared" si="11"/>
        <v>16.461398614769724</v>
      </c>
      <c r="M23" s="58">
        <f t="shared" si="12"/>
        <v>2.4173624648270824</v>
      </c>
      <c r="N23" s="58">
        <f t="shared" si="13"/>
        <v>69.383644859813103</v>
      </c>
      <c r="O23" s="58">
        <f t="shared" si="14"/>
        <v>30.616355140186897</v>
      </c>
      <c r="P23" s="58">
        <f t="shared" si="15"/>
        <v>21.310143397790611</v>
      </c>
      <c r="T23" s="50">
        <v>5.3773827034318344</v>
      </c>
      <c r="U23" s="50">
        <v>7.725703928864057</v>
      </c>
      <c r="V23" s="50">
        <f t="shared" si="16"/>
        <v>5.3594030388061533</v>
      </c>
      <c r="W23" s="62">
        <v>3.54</v>
      </c>
      <c r="X23" s="50">
        <v>0.54142172523961674</v>
      </c>
      <c r="Y23" s="58">
        <f t="shared" si="17"/>
        <v>24.623916293838775</v>
      </c>
      <c r="AB23" s="109">
        <v>157.71194622713537</v>
      </c>
      <c r="AC23" s="109"/>
      <c r="AD23" s="58">
        <f t="shared" si="30"/>
        <v>33.608641896448965</v>
      </c>
      <c r="AE23" s="58">
        <f t="shared" si="31"/>
        <v>48.285649555400354</v>
      </c>
      <c r="AF23" s="58">
        <f t="shared" si="32"/>
        <v>33.496268992538461</v>
      </c>
      <c r="AG23" s="58">
        <f t="shared" si="33"/>
        <v>22.125</v>
      </c>
      <c r="AH23" s="58">
        <f t="shared" si="34"/>
        <v>3.3838857827476048</v>
      </c>
      <c r="AI23" s="61">
        <f t="shared" si="18"/>
        <v>103.90691854793882</v>
      </c>
      <c r="AJ23" s="110">
        <v>3.15</v>
      </c>
      <c r="AK23" s="110">
        <v>7.8</v>
      </c>
      <c r="AL23" s="61"/>
      <c r="AM23" s="61">
        <f t="shared" si="19"/>
        <v>21.310143397790611</v>
      </c>
      <c r="AN23" s="61">
        <f t="shared" si="20"/>
        <v>30.616355140186897</v>
      </c>
      <c r="AO23" s="61">
        <f t="shared" si="21"/>
        <v>21.238891405409092</v>
      </c>
      <c r="AP23" s="61">
        <f t="shared" si="22"/>
        <v>14.028740706893419</v>
      </c>
      <c r="AQ23" s="61">
        <f t="shared" si="23"/>
        <v>2.1456115809224507</v>
      </c>
      <c r="AR23" s="61">
        <f t="shared" si="24"/>
        <v>65.883987252489405</v>
      </c>
      <c r="AS23" s="61">
        <f t="shared" si="25"/>
        <v>40.263071237547834</v>
      </c>
      <c r="AT23" s="61">
        <f t="shared" si="5"/>
        <v>49.076670993654631</v>
      </c>
      <c r="AU23" s="61">
        <f t="shared" si="6"/>
        <v>63.499673259554648</v>
      </c>
      <c r="AV23" s="61">
        <f t="shared" si="7"/>
        <v>77.399772967580731</v>
      </c>
      <c r="AW23" s="61"/>
      <c r="AX23" s="61"/>
      <c r="AY23" s="58">
        <v>456.54948679306284</v>
      </c>
      <c r="AZ23" s="58">
        <v>280.20612090006335</v>
      </c>
      <c r="BA23" s="58">
        <v>527.44635790183338</v>
      </c>
      <c r="BB23" s="58">
        <v>633.28754607095459</v>
      </c>
      <c r="BD23" s="58">
        <f t="shared" si="26"/>
        <v>45.654948679306287</v>
      </c>
      <c r="BE23" s="58">
        <f t="shared" si="27"/>
        <v>28.020612090006335</v>
      </c>
      <c r="BF23" s="58">
        <f t="shared" si="28"/>
        <v>52.744635790183338</v>
      </c>
      <c r="BG23" s="58">
        <f t="shared" si="29"/>
        <v>63.328754607095462</v>
      </c>
    </row>
    <row r="24" spans="1:59" ht="15" x14ac:dyDescent="0.25">
      <c r="A24" s="51" t="s">
        <v>93</v>
      </c>
      <c r="B24">
        <v>22</v>
      </c>
      <c r="C24" s="58">
        <v>26.031801449756244</v>
      </c>
      <c r="D24" s="58">
        <f t="shared" si="9"/>
        <v>162.69875906097653</v>
      </c>
      <c r="E24" s="50">
        <v>6.9941300936193382</v>
      </c>
      <c r="F24" s="50">
        <v>0.766523905917882</v>
      </c>
      <c r="G24" s="58">
        <v>17.101504741508094</v>
      </c>
      <c r="H24" s="50">
        <v>8.9302967082481501</v>
      </c>
      <c r="I24" s="50">
        <v>4.5882724089902354</v>
      </c>
      <c r="K24" s="50">
        <f t="shared" si="10"/>
        <v>2.6031801449756244</v>
      </c>
      <c r="L24" s="58">
        <f t="shared" si="11"/>
        <v>26.867637674321728</v>
      </c>
      <c r="M24" s="58">
        <f t="shared" si="12"/>
        <v>2.9445672724469079</v>
      </c>
      <c r="N24" s="58">
        <f t="shared" si="13"/>
        <v>65.694664944781337</v>
      </c>
      <c r="O24" s="58">
        <f t="shared" si="14"/>
        <v>34.305335055218663</v>
      </c>
      <c r="P24" s="58">
        <f t="shared" si="15"/>
        <v>17.625643072939152</v>
      </c>
      <c r="T24" s="50">
        <v>4.5882724089902354</v>
      </c>
      <c r="U24" s="50">
        <v>8.9302967082481501</v>
      </c>
      <c r="V24" s="50">
        <f t="shared" si="16"/>
        <v>4.382982831519854</v>
      </c>
      <c r="W24" s="62">
        <v>6.23</v>
      </c>
      <c r="X24" s="50">
        <v>0.68024950099800452</v>
      </c>
      <c r="Y24" s="58">
        <f t="shared" si="17"/>
        <v>25.265277543838362</v>
      </c>
      <c r="AB24" s="109">
        <v>162.6987590609765</v>
      </c>
      <c r="AC24" s="109"/>
      <c r="AD24" s="58">
        <f t="shared" si="30"/>
        <v>28.676702556188971</v>
      </c>
      <c r="AE24" s="58">
        <f t="shared" si="31"/>
        <v>55.814354426550935</v>
      </c>
      <c r="AF24" s="58">
        <f t="shared" si="32"/>
        <v>27.393642696999088</v>
      </c>
      <c r="AG24" s="58">
        <f t="shared" si="33"/>
        <v>38.9375</v>
      </c>
      <c r="AH24" s="58">
        <f t="shared" si="34"/>
        <v>4.2515593812375281</v>
      </c>
      <c r="AI24" s="61">
        <f t="shared" si="18"/>
        <v>122.14549712355003</v>
      </c>
      <c r="AJ24" s="110">
        <v>3.15</v>
      </c>
      <c r="AK24" s="110">
        <v>7.8</v>
      </c>
      <c r="AL24" s="61"/>
      <c r="AM24" s="61">
        <f t="shared" si="19"/>
        <v>17.625643072939155</v>
      </c>
      <c r="AN24" s="61">
        <f t="shared" si="20"/>
        <v>34.30533505521867</v>
      </c>
      <c r="AO24" s="61">
        <f t="shared" si="21"/>
        <v>16.837032350524847</v>
      </c>
      <c r="AP24" s="61">
        <f t="shared" si="22"/>
        <v>23.93226612466475</v>
      </c>
      <c r="AQ24" s="61">
        <f t="shared" si="23"/>
        <v>2.6131480078739395</v>
      </c>
      <c r="AR24" s="61">
        <f t="shared" si="24"/>
        <v>75.074633530408278</v>
      </c>
      <c r="AS24" s="61">
        <f t="shared" si="25"/>
        <v>39.222455458399068</v>
      </c>
      <c r="AT24" s="61">
        <f t="shared" si="5"/>
        <v>56.090969152822304</v>
      </c>
      <c r="AU24" s="61">
        <f t="shared" si="6"/>
        <v>63.814448304059539</v>
      </c>
      <c r="AV24" s="61">
        <f t="shared" si="7"/>
        <v>91.259310756917017</v>
      </c>
      <c r="AW24" s="61"/>
      <c r="AX24" s="61"/>
      <c r="AY24" s="58">
        <v>272.04388351681411</v>
      </c>
      <c r="AZ24" s="58">
        <v>375.21909487704454</v>
      </c>
      <c r="BA24" s="58">
        <v>477.51656370655439</v>
      </c>
      <c r="BB24" s="58">
        <v>682.34006270607813</v>
      </c>
      <c r="BD24" s="58">
        <f t="shared" si="26"/>
        <v>27.204388351681409</v>
      </c>
      <c r="BE24" s="58">
        <f t="shared" si="27"/>
        <v>37.521909487704455</v>
      </c>
      <c r="BF24" s="58">
        <f t="shared" si="28"/>
        <v>47.751656370655439</v>
      </c>
      <c r="BG24" s="58">
        <f t="shared" si="29"/>
        <v>68.234006270607807</v>
      </c>
    </row>
    <row r="25" spans="1:59" ht="15" x14ac:dyDescent="0.25">
      <c r="A25" s="51" t="s">
        <v>93</v>
      </c>
      <c r="B25">
        <v>23</v>
      </c>
      <c r="C25" s="58">
        <v>24.571627620483845</v>
      </c>
      <c r="D25" s="58">
        <f t="shared" si="9"/>
        <v>153.57267262802404</v>
      </c>
      <c r="E25" s="50">
        <v>7.5897861193626763</v>
      </c>
      <c r="F25" s="50">
        <v>0.13850537220777034</v>
      </c>
      <c r="G25" s="58">
        <v>15.773750472589789</v>
      </c>
      <c r="H25" s="50">
        <v>8.7978771478940558</v>
      </c>
      <c r="I25" s="50">
        <v>4.8067931619367243</v>
      </c>
      <c r="K25" s="50">
        <f t="shared" si="10"/>
        <v>2.4571627620483847</v>
      </c>
      <c r="L25" s="58">
        <f t="shared" si="11"/>
        <v>30.888414217361575</v>
      </c>
      <c r="M25" s="58">
        <f t="shared" si="12"/>
        <v>0.56368008805532688</v>
      </c>
      <c r="N25" s="58">
        <f t="shared" si="13"/>
        <v>64.194976076555022</v>
      </c>
      <c r="O25" s="58">
        <f t="shared" si="14"/>
        <v>35.805023923444985</v>
      </c>
      <c r="P25" s="58">
        <f t="shared" si="15"/>
        <v>19.562371838687636</v>
      </c>
      <c r="T25" s="50">
        <v>4.8067931619367243</v>
      </c>
      <c r="U25" s="50">
        <v>8.7978771478940558</v>
      </c>
      <c r="V25" s="50">
        <f t="shared" si="16"/>
        <v>7.6569573106530662</v>
      </c>
      <c r="W25" s="62">
        <v>7.45</v>
      </c>
      <c r="X25" s="50">
        <v>0.41</v>
      </c>
      <c r="Y25" s="58">
        <f t="shared" si="17"/>
        <v>24.433122248276074</v>
      </c>
      <c r="AB25" s="109">
        <v>153.57267262802401</v>
      </c>
      <c r="AC25" s="109"/>
      <c r="AD25" s="58">
        <f t="shared" si="30"/>
        <v>30.042457262104527</v>
      </c>
      <c r="AE25" s="58">
        <f t="shared" si="31"/>
        <v>54.986732174337845</v>
      </c>
      <c r="AF25" s="58">
        <f t="shared" si="32"/>
        <v>47.855983191581664</v>
      </c>
      <c r="AG25" s="58">
        <f t="shared" si="33"/>
        <v>46.5625</v>
      </c>
      <c r="AH25" s="58">
        <f t="shared" si="34"/>
        <v>2.5625</v>
      </c>
      <c r="AI25" s="61">
        <f t="shared" si="18"/>
        <v>149.4052153659195</v>
      </c>
      <c r="AJ25" s="110">
        <v>3.15</v>
      </c>
      <c r="AK25" s="110">
        <v>7.8</v>
      </c>
      <c r="AL25" s="61"/>
      <c r="AM25" s="61">
        <f t="shared" si="19"/>
        <v>19.562371838687636</v>
      </c>
      <c r="AN25" s="61">
        <f t="shared" si="20"/>
        <v>35.805023923444985</v>
      </c>
      <c r="AO25" s="61">
        <f t="shared" si="21"/>
        <v>31.161783130190106</v>
      </c>
      <c r="AP25" s="61">
        <f t="shared" si="22"/>
        <v>30.319521828457948</v>
      </c>
      <c r="AQ25" s="61">
        <f t="shared" si="23"/>
        <v>1.6685911341835915</v>
      </c>
      <c r="AR25" s="61">
        <f t="shared" si="24"/>
        <v>97.286328882093031</v>
      </c>
      <c r="AS25" s="61">
        <f t="shared" si="25"/>
        <v>47.548850010248643</v>
      </c>
      <c r="AT25" s="61">
        <f t="shared" si="5"/>
        <v>70.968441844715613</v>
      </c>
      <c r="AU25" s="61">
        <f t="shared" si="6"/>
        <v>73.022039764629326</v>
      </c>
      <c r="AV25" s="61">
        <f t="shared" si="7"/>
        <v>108.98813286339472</v>
      </c>
      <c r="AW25" s="61"/>
      <c r="AX25" s="61"/>
      <c r="AY25" s="58">
        <v>188.85329757818633</v>
      </c>
      <c r="AZ25" s="58">
        <v>296.25425279645242</v>
      </c>
      <c r="BA25" s="58">
        <v>404.41499636540163</v>
      </c>
      <c r="BB25" s="58">
        <v>619.01646107707825</v>
      </c>
      <c r="BD25" s="58">
        <f t="shared" si="26"/>
        <v>18.885329757818631</v>
      </c>
      <c r="BE25" s="58">
        <f t="shared" si="27"/>
        <v>29.625425279645242</v>
      </c>
      <c r="BF25" s="58">
        <f t="shared" si="28"/>
        <v>40.441499636540165</v>
      </c>
      <c r="BG25" s="58">
        <f t="shared" si="29"/>
        <v>61.901646107707826</v>
      </c>
    </row>
    <row r="26" spans="1:59" ht="15" x14ac:dyDescent="0.25">
      <c r="A26" s="51" t="s">
        <v>93</v>
      </c>
      <c r="B26">
        <v>24</v>
      </c>
      <c r="C26" s="58">
        <v>24.947704372441528</v>
      </c>
      <c r="D26" s="58">
        <f t="shared" si="9"/>
        <v>155.92315232775954</v>
      </c>
      <c r="E26" s="50">
        <v>3.5073331699767882</v>
      </c>
      <c r="F26" s="50">
        <v>0.60444148784010243</v>
      </c>
      <c r="G26" s="58">
        <v>16.584802381346144</v>
      </c>
      <c r="H26" s="50">
        <v>8.3629019910953843</v>
      </c>
      <c r="I26" s="50">
        <v>4.365481782727592</v>
      </c>
      <c r="K26" s="50">
        <f t="shared" si="10"/>
        <v>2.4947704372441528</v>
      </c>
      <c r="L26" s="58">
        <f t="shared" si="11"/>
        <v>14.058741107463026</v>
      </c>
      <c r="M26" s="58">
        <f t="shared" si="12"/>
        <v>2.4228340965423598</v>
      </c>
      <c r="N26" s="58">
        <f t="shared" si="13"/>
        <v>66.478270440251563</v>
      </c>
      <c r="O26" s="58">
        <f t="shared" si="14"/>
        <v>33.521729559748437</v>
      </c>
      <c r="P26" s="58">
        <f t="shared" si="15"/>
        <v>17.498530997304584</v>
      </c>
      <c r="T26" s="50">
        <v>4.365481782727592</v>
      </c>
      <c r="U26" s="50">
        <v>8.3629019910953843</v>
      </c>
      <c r="V26" s="50">
        <f t="shared" si="16"/>
        <v>9.5310204989176537</v>
      </c>
      <c r="W26" s="62">
        <v>2.9</v>
      </c>
      <c r="X26" s="50">
        <v>0.53830009970089754</v>
      </c>
      <c r="Y26" s="58">
        <f t="shared" si="17"/>
        <v>24.343262884601426</v>
      </c>
      <c r="AB26" s="109">
        <v>155.92315232775951</v>
      </c>
      <c r="AC26" s="109"/>
      <c r="AD26" s="58">
        <f t="shared" si="30"/>
        <v>27.284261142047448</v>
      </c>
      <c r="AE26" s="58">
        <f t="shared" si="31"/>
        <v>52.268137444346152</v>
      </c>
      <c r="AF26" s="58">
        <f t="shared" si="32"/>
        <v>59.568878118235332</v>
      </c>
      <c r="AG26" s="58">
        <f t="shared" si="33"/>
        <v>18.125</v>
      </c>
      <c r="AH26" s="58">
        <f t="shared" si="34"/>
        <v>3.3643756231306097</v>
      </c>
      <c r="AI26" s="61">
        <f t="shared" si="18"/>
        <v>129.96201556258148</v>
      </c>
      <c r="AJ26" s="110">
        <v>3.15</v>
      </c>
      <c r="AK26" s="110">
        <v>7.8</v>
      </c>
      <c r="AL26" s="61"/>
      <c r="AM26" s="61">
        <f t="shared" si="19"/>
        <v>17.498530997304588</v>
      </c>
      <c r="AN26" s="61">
        <f t="shared" si="20"/>
        <v>33.521729559748444</v>
      </c>
      <c r="AO26" s="61">
        <f t="shared" si="21"/>
        <v>38.203998077859595</v>
      </c>
      <c r="AP26" s="61">
        <f t="shared" si="22"/>
        <v>11.624316036081799</v>
      </c>
      <c r="AQ26" s="61">
        <f t="shared" si="23"/>
        <v>2.1577139590267502</v>
      </c>
      <c r="AR26" s="61">
        <f t="shared" si="24"/>
        <v>83.350043673689839</v>
      </c>
      <c r="AS26" s="61">
        <f t="shared" si="25"/>
        <v>41.475940821242759</v>
      </c>
      <c r="AT26" s="61">
        <f t="shared" si="5"/>
        <v>61.530347808778423</v>
      </c>
      <c r="AU26" s="61">
        <f t="shared" si="6"/>
        <v>64.670594386077738</v>
      </c>
      <c r="AV26" s="61">
        <f t="shared" si="7"/>
        <v>95.940057941681829</v>
      </c>
      <c r="AW26" s="61"/>
      <c r="AX26" s="61"/>
      <c r="AY26" s="58">
        <v>237.54959555455838</v>
      </c>
      <c r="AZ26" s="58">
        <v>307.88659818424458</v>
      </c>
      <c r="BA26" s="58">
        <v>520.79222363309634</v>
      </c>
      <c r="BB26" s="58">
        <v>662.45778161286944</v>
      </c>
      <c r="BD26" s="58">
        <f t="shared" si="26"/>
        <v>23.754959555455837</v>
      </c>
      <c r="BE26" s="58">
        <f t="shared" si="27"/>
        <v>30.788659818424456</v>
      </c>
      <c r="BF26" s="58">
        <f t="shared" si="28"/>
        <v>52.079222363309633</v>
      </c>
      <c r="BG26" s="58">
        <f t="shared" si="29"/>
        <v>66.24577816128695</v>
      </c>
    </row>
    <row r="27" spans="1:59" ht="15" x14ac:dyDescent="0.25">
      <c r="A27" s="51" t="s">
        <v>94</v>
      </c>
      <c r="B27">
        <v>25</v>
      </c>
      <c r="C27" s="58">
        <v>21.132424771051589</v>
      </c>
      <c r="D27" s="58">
        <f t="shared" si="9"/>
        <v>132.07765481907242</v>
      </c>
      <c r="E27" s="50">
        <v>3.3712194742643899</v>
      </c>
      <c r="F27" s="50">
        <v>5.5177482149570354</v>
      </c>
      <c r="G27" s="58">
        <v>16.873698727843401</v>
      </c>
      <c r="H27" s="50">
        <v>4.2587260432081884</v>
      </c>
      <c r="I27" s="50">
        <v>3.5530621296380751</v>
      </c>
      <c r="K27" s="50">
        <f t="shared" si="10"/>
        <v>2.113242477105159</v>
      </c>
      <c r="L27" s="58">
        <f t="shared" si="11"/>
        <v>15.952828465205188</v>
      </c>
      <c r="M27" s="58">
        <f t="shared" si="12"/>
        <v>26.110341216099176</v>
      </c>
      <c r="N27" s="58">
        <f t="shared" si="13"/>
        <v>79.847433082823343</v>
      </c>
      <c r="O27" s="58">
        <f t="shared" si="14"/>
        <v>20.152566917176664</v>
      </c>
      <c r="P27" s="58">
        <f t="shared" si="15"/>
        <v>16.813319664600268</v>
      </c>
      <c r="T27" s="50">
        <v>3.5530621296380751</v>
      </c>
      <c r="U27" s="50">
        <v>4.2587260432081884</v>
      </c>
      <c r="V27" s="50">
        <f t="shared" si="16"/>
        <v>8.6606365982053255</v>
      </c>
      <c r="W27" s="62">
        <v>2.15</v>
      </c>
      <c r="X27" s="50">
        <v>2.98</v>
      </c>
      <c r="Y27" s="58">
        <f t="shared" si="17"/>
        <v>15.614676556094555</v>
      </c>
      <c r="AB27" s="109">
        <v>132.07765481907245</v>
      </c>
      <c r="AC27" s="109"/>
      <c r="AD27" s="58">
        <f t="shared" si="30"/>
        <v>22.20663831023797</v>
      </c>
      <c r="AE27" s="58">
        <f t="shared" si="31"/>
        <v>26.617037770051176</v>
      </c>
      <c r="AF27" s="58">
        <f t="shared" si="32"/>
        <v>54.128978738783282</v>
      </c>
      <c r="AG27" s="58">
        <f t="shared" si="33"/>
        <v>13.4375</v>
      </c>
      <c r="AH27" s="58">
        <f t="shared" si="34"/>
        <v>18.625</v>
      </c>
      <c r="AI27" s="61">
        <f t="shared" si="18"/>
        <v>94.183516508834458</v>
      </c>
      <c r="AJ27" s="110">
        <v>1.89</v>
      </c>
      <c r="AK27" s="110">
        <v>7.8</v>
      </c>
      <c r="AL27" s="61"/>
      <c r="AM27" s="61">
        <f t="shared" si="19"/>
        <v>16.813319664600268</v>
      </c>
      <c r="AN27" s="61">
        <f t="shared" si="20"/>
        <v>20.15256691717666</v>
      </c>
      <c r="AO27" s="61">
        <f t="shared" si="21"/>
        <v>40.982692199473306</v>
      </c>
      <c r="AP27" s="61">
        <f t="shared" si="22"/>
        <v>10.173938974315874</v>
      </c>
      <c r="AQ27" s="61">
        <f t="shared" si="23"/>
        <v>14.101552624865723</v>
      </c>
      <c r="AR27" s="61">
        <f t="shared" si="24"/>
        <v>71.309198090965836</v>
      </c>
      <c r="AS27" s="61">
        <f t="shared" si="25"/>
        <v>30.72192486500537</v>
      </c>
      <c r="AT27" s="61">
        <f t="shared" si="5"/>
        <v>71.502145515426449</v>
      </c>
      <c r="AU27" s="61">
        <f t="shared" si="6"/>
        <v>40.57679787697657</v>
      </c>
      <c r="AV27" s="61">
        <f t="shared" si="7"/>
        <v>94.438356942095822</v>
      </c>
      <c r="AW27" s="61"/>
      <c r="AX27" s="61"/>
      <c r="AY27" s="58">
        <v>153.75142115407309</v>
      </c>
      <c r="AZ27" s="58">
        <v>196.77681549198712</v>
      </c>
      <c r="BA27" s="58">
        <v>281.67917704756337</v>
      </c>
      <c r="BB27" s="58">
        <v>451.6538919850978</v>
      </c>
      <c r="BD27" s="58">
        <f t="shared" si="26"/>
        <v>15.375142115407309</v>
      </c>
      <c r="BE27" s="58">
        <f t="shared" si="27"/>
        <v>19.677681549198713</v>
      </c>
      <c r="BF27" s="58">
        <f t="shared" si="28"/>
        <v>28.167917704756338</v>
      </c>
      <c r="BG27" s="58">
        <f t="shared" si="29"/>
        <v>45.165389198509779</v>
      </c>
    </row>
    <row r="28" spans="1:59" ht="15" x14ac:dyDescent="0.25">
      <c r="A28" s="51" t="s">
        <v>94</v>
      </c>
      <c r="B28">
        <v>26</v>
      </c>
      <c r="C28" s="58">
        <v>22.893774625836965</v>
      </c>
      <c r="D28" s="58">
        <f t="shared" si="9"/>
        <v>143.08609141148102</v>
      </c>
      <c r="E28" s="50">
        <v>3.8902905184178915</v>
      </c>
      <c r="F28" s="50">
        <v>2.2094491541012697</v>
      </c>
      <c r="G28" s="58">
        <v>17.487749359859485</v>
      </c>
      <c r="H28" s="50">
        <v>5.4060252659774797</v>
      </c>
      <c r="I28" s="50">
        <v>3.572274435436114</v>
      </c>
      <c r="K28" s="50">
        <f t="shared" si="10"/>
        <v>2.2893774625836967</v>
      </c>
      <c r="L28" s="58">
        <f t="shared" si="11"/>
        <v>16.99278769883351</v>
      </c>
      <c r="M28" s="58">
        <f t="shared" si="12"/>
        <v>9.650873174962495</v>
      </c>
      <c r="N28" s="58">
        <f t="shared" si="13"/>
        <v>76.386483424727771</v>
      </c>
      <c r="O28" s="58">
        <f t="shared" si="14"/>
        <v>23.613516575272232</v>
      </c>
      <c r="P28" s="58">
        <f t="shared" si="15"/>
        <v>15.603693553463192</v>
      </c>
      <c r="T28" s="50">
        <v>3.572274435436114</v>
      </c>
      <c r="U28" s="50">
        <v>5.4060252659774797</v>
      </c>
      <c r="V28" s="50">
        <f t="shared" si="16"/>
        <v>11.269914381834102</v>
      </c>
      <c r="W28" s="62">
        <v>1.68</v>
      </c>
      <c r="X28" s="50">
        <v>1.9355605425892686</v>
      </c>
      <c r="Y28" s="58">
        <f t="shared" si="17"/>
        <v>20.684325471735697</v>
      </c>
      <c r="AB28" s="109">
        <v>143.08609141148105</v>
      </c>
      <c r="AC28" s="109"/>
      <c r="AD28" s="58">
        <f t="shared" si="30"/>
        <v>22.326715221475713</v>
      </c>
      <c r="AE28" s="58">
        <f t="shared" si="31"/>
        <v>33.787657912359251</v>
      </c>
      <c r="AF28" s="58">
        <f t="shared" si="32"/>
        <v>70.436964886463144</v>
      </c>
      <c r="AG28" s="58">
        <f t="shared" si="33"/>
        <v>10.5</v>
      </c>
      <c r="AH28" s="58">
        <f t="shared" si="34"/>
        <v>12.097253391182928</v>
      </c>
      <c r="AI28" s="61">
        <f t="shared" si="18"/>
        <v>114.72462279882239</v>
      </c>
      <c r="AJ28" s="110">
        <v>1.89</v>
      </c>
      <c r="AK28" s="110">
        <v>7.8</v>
      </c>
      <c r="AL28" s="61"/>
      <c r="AM28" s="61">
        <f t="shared" si="19"/>
        <v>15.603693553463188</v>
      </c>
      <c r="AN28" s="61">
        <f t="shared" si="20"/>
        <v>23.613516575272229</v>
      </c>
      <c r="AO28" s="61">
        <f t="shared" si="21"/>
        <v>49.226982295507284</v>
      </c>
      <c r="AP28" s="61">
        <f t="shared" si="22"/>
        <v>7.3382394448140555</v>
      </c>
      <c r="AQ28" s="61">
        <f t="shared" si="23"/>
        <v>8.454527810389445</v>
      </c>
      <c r="AR28" s="61">
        <f t="shared" si="24"/>
        <v>80.178738315593563</v>
      </c>
      <c r="AS28" s="61">
        <f t="shared" si="25"/>
        <v>31.242270995823542</v>
      </c>
      <c r="AT28" s="61">
        <f t="shared" si="5"/>
        <v>72.994688683622655</v>
      </c>
      <c r="AU28" s="61">
        <f t="shared" si="6"/>
        <v>44.70334443610669</v>
      </c>
      <c r="AV28" s="61">
        <f t="shared" si="7"/>
        <v>104.4452469753743</v>
      </c>
      <c r="AW28" s="61"/>
      <c r="AX28" s="61"/>
      <c r="AY28" s="58">
        <v>183.778790361689</v>
      </c>
      <c r="AZ28" s="58">
        <v>183.778790361689</v>
      </c>
      <c r="BA28" s="58">
        <v>343.87815226205817</v>
      </c>
      <c r="BB28" s="58">
        <v>503.02036373257289</v>
      </c>
      <c r="BD28" s="58">
        <f t="shared" si="26"/>
        <v>18.377879036168899</v>
      </c>
      <c r="BE28" s="58">
        <f t="shared" si="27"/>
        <v>18.377879036168899</v>
      </c>
      <c r="BF28" s="58">
        <f t="shared" si="28"/>
        <v>34.387815226205817</v>
      </c>
      <c r="BG28" s="58">
        <f t="shared" si="29"/>
        <v>50.302036373257287</v>
      </c>
    </row>
    <row r="29" spans="1:59" ht="15" x14ac:dyDescent="0.25">
      <c r="A29" s="51" t="s">
        <v>94</v>
      </c>
      <c r="B29">
        <v>27</v>
      </c>
      <c r="C29" s="58">
        <v>21.802546270208019</v>
      </c>
      <c r="D29" s="58">
        <f t="shared" si="9"/>
        <v>136.26591418880011</v>
      </c>
      <c r="E29" s="50">
        <v>2.1048774337123195</v>
      </c>
      <c r="F29" s="50">
        <v>2.8194369701154089</v>
      </c>
      <c r="G29" s="58">
        <v>15.262035809314328</v>
      </c>
      <c r="H29" s="50">
        <v>6.5405104608936906</v>
      </c>
      <c r="I29" s="50">
        <v>3.4774780511012153</v>
      </c>
      <c r="K29" s="50">
        <f t="shared" si="10"/>
        <v>2.1802546270208021</v>
      </c>
      <c r="L29" s="58">
        <f t="shared" si="11"/>
        <v>9.6542734395592991</v>
      </c>
      <c r="M29" s="58">
        <f t="shared" si="12"/>
        <v>12.931686671698591</v>
      </c>
      <c r="N29" s="58">
        <f t="shared" si="13"/>
        <v>70.001162342074977</v>
      </c>
      <c r="O29" s="58">
        <f t="shared" si="14"/>
        <v>29.998837657925019</v>
      </c>
      <c r="P29" s="58">
        <f t="shared" si="15"/>
        <v>15.949871212304215</v>
      </c>
      <c r="T29" s="50">
        <v>3.4774780511012153</v>
      </c>
      <c r="U29" s="50">
        <v>6.5405104608936906</v>
      </c>
      <c r="V29" s="50">
        <f t="shared" si="16"/>
        <v>6.7145577582131146</v>
      </c>
      <c r="W29" s="62">
        <v>0.71</v>
      </c>
      <c r="X29" s="50">
        <v>1.86</v>
      </c>
      <c r="Y29" s="58">
        <f t="shared" si="17"/>
        <v>18.983109300092611</v>
      </c>
      <c r="AB29" s="109">
        <v>136.26591418880014</v>
      </c>
      <c r="AC29" s="109"/>
      <c r="AD29" s="58">
        <f t="shared" si="30"/>
        <v>21.734237819382596</v>
      </c>
      <c r="AE29" s="58">
        <f t="shared" si="31"/>
        <v>40.878190380585565</v>
      </c>
      <c r="AF29" s="58">
        <f t="shared" si="32"/>
        <v>41.965985988831967</v>
      </c>
      <c r="AG29" s="58">
        <f t="shared" si="33"/>
        <v>4.4375</v>
      </c>
      <c r="AH29" s="58">
        <f t="shared" si="34"/>
        <v>11.625</v>
      </c>
      <c r="AI29" s="61">
        <f t="shared" si="18"/>
        <v>87.281676369417539</v>
      </c>
      <c r="AJ29" s="110">
        <v>1.89</v>
      </c>
      <c r="AK29" s="110">
        <v>7.8</v>
      </c>
      <c r="AL29" s="61"/>
      <c r="AM29" s="61">
        <f t="shared" si="19"/>
        <v>15.949871212304215</v>
      </c>
      <c r="AN29" s="61">
        <f t="shared" si="20"/>
        <v>29.998837657925016</v>
      </c>
      <c r="AO29" s="61">
        <f t="shared" si="21"/>
        <v>30.797126514475913</v>
      </c>
      <c r="AP29" s="61">
        <f t="shared" si="22"/>
        <v>3.2565003701892192</v>
      </c>
      <c r="AQ29" s="61">
        <f t="shared" si="23"/>
        <v>8.5311136458478121</v>
      </c>
      <c r="AR29" s="61">
        <f t="shared" si="24"/>
        <v>64.052464542590158</v>
      </c>
      <c r="AS29" s="61">
        <f t="shared" si="25"/>
        <v>28.443076370766072</v>
      </c>
      <c r="AT29" s="61">
        <f t="shared" si="5"/>
        <v>60.090373029976107</v>
      </c>
      <c r="AU29" s="61">
        <f t="shared" si="6"/>
        <v>38.758218040042976</v>
      </c>
      <c r="AV29" s="61">
        <f t="shared" si="7"/>
        <v>81.882696148757134</v>
      </c>
      <c r="AW29" s="61"/>
      <c r="AX29" s="61"/>
      <c r="AY29" s="58">
        <v>226.59595903357979</v>
      </c>
      <c r="AZ29" s="58">
        <v>227.04746538144369</v>
      </c>
      <c r="BA29" s="58">
        <v>350.10760397586512</v>
      </c>
      <c r="BB29" s="58">
        <v>473.19234721661121</v>
      </c>
      <c r="BD29" s="58">
        <f t="shared" si="26"/>
        <v>22.659595903357978</v>
      </c>
      <c r="BE29" s="58">
        <f t="shared" si="27"/>
        <v>22.70474653814437</v>
      </c>
      <c r="BF29" s="58">
        <f t="shared" si="28"/>
        <v>35.010760397586509</v>
      </c>
      <c r="BG29" s="58">
        <f t="shared" si="29"/>
        <v>47.319234721661118</v>
      </c>
    </row>
    <row r="30" spans="1:59" ht="15" x14ac:dyDescent="0.25">
      <c r="A30" s="51" t="s">
        <v>94</v>
      </c>
      <c r="B30">
        <v>28</v>
      </c>
      <c r="C30" s="58">
        <v>36.041517320729085</v>
      </c>
      <c r="D30" s="58">
        <f t="shared" si="9"/>
        <v>225.25948325455678</v>
      </c>
      <c r="E30" s="50">
        <v>3.6182283285063264</v>
      </c>
      <c r="F30" s="50">
        <v>6.8272707919496005</v>
      </c>
      <c r="G30" s="58">
        <v>28.624302829180497</v>
      </c>
      <c r="H30" s="50">
        <v>7.417214491548588</v>
      </c>
      <c r="I30" s="50">
        <v>5.0817094072332587</v>
      </c>
      <c r="K30" s="50">
        <f t="shared" si="10"/>
        <v>3.6041517320729084</v>
      </c>
      <c r="L30" s="58">
        <f t="shared" si="11"/>
        <v>10.03905661437101</v>
      </c>
      <c r="M30" s="58">
        <f t="shared" si="12"/>
        <v>18.942795141487931</v>
      </c>
      <c r="N30" s="58">
        <f t="shared" si="13"/>
        <v>79.420360065466454</v>
      </c>
      <c r="O30" s="58">
        <f t="shared" si="14"/>
        <v>20.579639934533546</v>
      </c>
      <c r="P30" s="58">
        <f t="shared" si="15"/>
        <v>14.099598976401975</v>
      </c>
      <c r="T30" s="50">
        <v>5.0817094072332587</v>
      </c>
      <c r="U30" s="50">
        <v>7.417214491548588</v>
      </c>
      <c r="V30" s="50">
        <f t="shared" si="16"/>
        <v>20.222593421947238</v>
      </c>
      <c r="W30" s="62">
        <v>3.21</v>
      </c>
      <c r="X30" s="50">
        <v>2.14</v>
      </c>
      <c r="Y30" s="58">
        <f t="shared" si="17"/>
        <v>29.214246528779483</v>
      </c>
      <c r="AB30" s="109">
        <v>225.25948325455676</v>
      </c>
      <c r="AC30" s="109"/>
      <c r="AD30" s="58">
        <f t="shared" si="30"/>
        <v>31.760683795207868</v>
      </c>
      <c r="AE30" s="58">
        <f t="shared" si="31"/>
        <v>46.357590572178673</v>
      </c>
      <c r="AF30" s="58">
        <f t="shared" si="32"/>
        <v>126.39120888717024</v>
      </c>
      <c r="AG30" s="58">
        <f t="shared" si="33"/>
        <v>20.0625</v>
      </c>
      <c r="AH30" s="58">
        <f t="shared" si="34"/>
        <v>13.375</v>
      </c>
      <c r="AI30" s="61">
        <f t="shared" si="18"/>
        <v>192.8112994593489</v>
      </c>
      <c r="AJ30" s="110">
        <v>1.89</v>
      </c>
      <c r="AK30" s="110">
        <v>7.8</v>
      </c>
      <c r="AL30" s="61"/>
      <c r="AM30" s="61">
        <f t="shared" si="19"/>
        <v>14.099598976401978</v>
      </c>
      <c r="AN30" s="61">
        <f t="shared" si="20"/>
        <v>20.579639934533546</v>
      </c>
      <c r="AO30" s="61">
        <f t="shared" si="21"/>
        <v>56.109162225299336</v>
      </c>
      <c r="AP30" s="61">
        <f t="shared" si="22"/>
        <v>8.9063952869536536</v>
      </c>
      <c r="AQ30" s="61">
        <f t="shared" si="23"/>
        <v>5.937596857969103</v>
      </c>
      <c r="AR30" s="61">
        <f t="shared" si="24"/>
        <v>85.595197446786528</v>
      </c>
      <c r="AS30" s="61">
        <f t="shared" si="25"/>
        <v>30.794637487694708</v>
      </c>
      <c r="AT30" s="61">
        <f t="shared" si="5"/>
        <v>74.83775579346289</v>
      </c>
      <c r="AU30" s="61">
        <f t="shared" si="6"/>
        <v>69.367841274895127</v>
      </c>
      <c r="AV30" s="61">
        <f t="shared" si="7"/>
        <v>168.57914197966164</v>
      </c>
      <c r="AW30" s="61"/>
      <c r="AX30" s="61"/>
      <c r="AY30" s="58">
        <v>246.05152870333956</v>
      </c>
      <c r="AZ30" s="58">
        <v>245.61842026296893</v>
      </c>
      <c r="BA30" s="58">
        <v>523.33532597005467</v>
      </c>
      <c r="BB30" s="58">
        <v>745.50885053572381</v>
      </c>
      <c r="BD30" s="58">
        <f t="shared" si="26"/>
        <v>24.605152870333956</v>
      </c>
      <c r="BE30" s="58">
        <f t="shared" si="27"/>
        <v>24.561842026296894</v>
      </c>
      <c r="BF30" s="58">
        <f t="shared" si="28"/>
        <v>52.333532597005465</v>
      </c>
      <c r="BG30" s="58">
        <f t="shared" si="29"/>
        <v>74.550885053572387</v>
      </c>
    </row>
    <row r="31" spans="1:59" ht="15" x14ac:dyDescent="0.25">
      <c r="A31" s="51" t="s">
        <v>95</v>
      </c>
      <c r="B31">
        <v>29</v>
      </c>
      <c r="C31" s="58">
        <v>21.549957908586386</v>
      </c>
      <c r="D31" s="58">
        <f t="shared" si="9"/>
        <v>134.6872369286649</v>
      </c>
      <c r="E31" s="50">
        <v>2.2690898205672774</v>
      </c>
      <c r="F31" s="50">
        <v>1.0891041966062063</v>
      </c>
      <c r="G31" s="58">
        <v>15.430969267139481</v>
      </c>
      <c r="H31" s="50">
        <v>6.1189886414469044</v>
      </c>
      <c r="I31" s="50">
        <v>3.2023658788666971</v>
      </c>
      <c r="K31" s="50">
        <f t="shared" si="10"/>
        <v>2.1549957908586386</v>
      </c>
      <c r="L31" s="58">
        <f t="shared" si="11"/>
        <v>10.529439687040776</v>
      </c>
      <c r="M31" s="58">
        <f t="shared" si="12"/>
        <v>5.0538576512590891</v>
      </c>
      <c r="N31" s="58">
        <f t="shared" si="13"/>
        <v>71.605565693430663</v>
      </c>
      <c r="O31" s="58">
        <f t="shared" si="14"/>
        <v>28.394434306569334</v>
      </c>
      <c r="P31" s="58">
        <f t="shared" si="15"/>
        <v>14.860195516162673</v>
      </c>
      <c r="T31" s="50">
        <v>3.2023658788666971</v>
      </c>
      <c r="U31" s="50">
        <v>6.1189886414469044</v>
      </c>
      <c r="V31" s="50">
        <f t="shared" si="16"/>
        <v>8.9551984312469983</v>
      </c>
      <c r="W31" s="62">
        <v>1.18</v>
      </c>
      <c r="X31" s="50">
        <v>0.96340495702578477</v>
      </c>
      <c r="Y31" s="58">
        <f t="shared" si="17"/>
        <v>20.460853711980178</v>
      </c>
      <c r="AB31" s="109">
        <v>134.6872369286649</v>
      </c>
      <c r="AC31" s="109"/>
      <c r="AD31" s="58">
        <f t="shared" si="30"/>
        <v>20.014786742916858</v>
      </c>
      <c r="AE31" s="58">
        <f t="shared" si="31"/>
        <v>38.243679009043149</v>
      </c>
      <c r="AF31" s="58">
        <f t="shared" si="32"/>
        <v>55.96999019529374</v>
      </c>
      <c r="AG31" s="58">
        <f t="shared" si="33"/>
        <v>7.375</v>
      </c>
      <c r="AH31" s="58">
        <f t="shared" si="34"/>
        <v>6.021280981411155</v>
      </c>
      <c r="AI31" s="61">
        <f t="shared" si="18"/>
        <v>101.5886692043369</v>
      </c>
      <c r="AJ31" s="110">
        <v>1.45</v>
      </c>
      <c r="AK31" s="110">
        <v>7.8</v>
      </c>
      <c r="AL31" s="61"/>
      <c r="AM31" s="61">
        <f t="shared" si="19"/>
        <v>14.860195516162673</v>
      </c>
      <c r="AN31" s="61">
        <f t="shared" si="20"/>
        <v>28.394434306569334</v>
      </c>
      <c r="AO31" s="61">
        <f t="shared" si="21"/>
        <v>41.555526322763171</v>
      </c>
      <c r="AP31" s="61">
        <f t="shared" si="22"/>
        <v>5.475648746069429</v>
      </c>
      <c r="AQ31" s="61">
        <f t="shared" si="23"/>
        <v>4.4705653770299243</v>
      </c>
      <c r="AR31" s="61">
        <f t="shared" si="24"/>
        <v>75.425609375401933</v>
      </c>
      <c r="AS31" s="61">
        <f t="shared" si="25"/>
        <v>26.683669418252705</v>
      </c>
      <c r="AT31" s="61">
        <f t="shared" si="5"/>
        <v>68.072700850341818</v>
      </c>
      <c r="AU31" s="61">
        <f t="shared" si="6"/>
        <v>35.939497050623721</v>
      </c>
      <c r="AV31" s="61">
        <f t="shared" si="7"/>
        <v>91.685239878041173</v>
      </c>
      <c r="AW31" s="61"/>
      <c r="AX31" s="61"/>
      <c r="AY31" s="58">
        <v>132.59402434930652</v>
      </c>
      <c r="AZ31" s="58">
        <v>216.48187755139216</v>
      </c>
      <c r="BA31" s="58">
        <v>299.2398370959404</v>
      </c>
      <c r="BB31" s="58">
        <v>506.79899233753298</v>
      </c>
      <c r="BD31" s="58">
        <f t="shared" si="26"/>
        <v>13.259402434930653</v>
      </c>
      <c r="BE31" s="58">
        <f t="shared" si="27"/>
        <v>21.648187755139215</v>
      </c>
      <c r="BF31" s="58">
        <f t="shared" si="28"/>
        <v>29.92398370959404</v>
      </c>
      <c r="BG31" s="58">
        <f t="shared" si="29"/>
        <v>50.679899233753297</v>
      </c>
    </row>
    <row r="32" spans="1:59" ht="15" x14ac:dyDescent="0.25">
      <c r="A32" s="51" t="s">
        <v>95</v>
      </c>
      <c r="B32">
        <v>30</v>
      </c>
      <c r="C32" s="58">
        <v>22.122722054675624</v>
      </c>
      <c r="D32" s="58">
        <f t="shared" si="9"/>
        <v>138.26701284172265</v>
      </c>
      <c r="E32" s="50">
        <v>2.6153799815841898</v>
      </c>
      <c r="F32" s="50">
        <v>0.30230591932143541</v>
      </c>
      <c r="G32" s="58">
        <v>16.488371930773766</v>
      </c>
      <c r="H32" s="50">
        <v>5.6343501239018572</v>
      </c>
      <c r="I32" s="50">
        <v>1.0633803561151502</v>
      </c>
      <c r="K32" s="50">
        <f t="shared" si="10"/>
        <v>2.2122722054675625</v>
      </c>
      <c r="L32" s="58">
        <f t="shared" si="11"/>
        <v>11.822143654475967</v>
      </c>
      <c r="M32" s="58">
        <f t="shared" si="12"/>
        <v>1.3664951291902312</v>
      </c>
      <c r="N32" s="58">
        <f t="shared" si="13"/>
        <v>74.531388542618146</v>
      </c>
      <c r="O32" s="58">
        <f t="shared" si="14"/>
        <v>25.468611457381851</v>
      </c>
      <c r="P32" s="58">
        <f t="shared" si="15"/>
        <v>4.8067337893006057</v>
      </c>
      <c r="T32" s="50">
        <v>1.0633803561151502</v>
      </c>
      <c r="U32" s="50">
        <v>5.6343501239018572</v>
      </c>
      <c r="V32" s="50">
        <f t="shared" si="16"/>
        <v>14.601949616616658</v>
      </c>
      <c r="W32" s="62">
        <v>2.31</v>
      </c>
      <c r="X32" s="50">
        <v>0.26304195804195851</v>
      </c>
      <c r="Y32" s="58">
        <f t="shared" si="17"/>
        <v>21.82041613535419</v>
      </c>
      <c r="AB32" s="109">
        <v>138.26701284172262</v>
      </c>
      <c r="AC32" s="109"/>
      <c r="AD32" s="58">
        <f t="shared" si="30"/>
        <v>6.6461272257196891</v>
      </c>
      <c r="AE32" s="58">
        <f t="shared" si="31"/>
        <v>35.21468827438661</v>
      </c>
      <c r="AF32" s="58">
        <f t="shared" si="32"/>
        <v>91.262185103854108</v>
      </c>
      <c r="AG32" s="58">
        <f t="shared" si="33"/>
        <v>14.4375</v>
      </c>
      <c r="AH32" s="58">
        <f t="shared" si="34"/>
        <v>1.6440122377622406</v>
      </c>
      <c r="AI32" s="61">
        <f t="shared" si="18"/>
        <v>140.91437337824073</v>
      </c>
      <c r="AJ32" s="110">
        <v>1.45</v>
      </c>
      <c r="AK32" s="110">
        <v>7.8</v>
      </c>
      <c r="AL32" s="61"/>
      <c r="AM32" s="61">
        <f t="shared" si="19"/>
        <v>4.8067337893006057</v>
      </c>
      <c r="AN32" s="61">
        <f t="shared" si="20"/>
        <v>25.468611457381858</v>
      </c>
      <c r="AO32" s="61">
        <f t="shared" si="21"/>
        <v>66.004308061767418</v>
      </c>
      <c r="AP32" s="61">
        <f t="shared" si="22"/>
        <v>10.441753027909074</v>
      </c>
      <c r="AQ32" s="61">
        <f t="shared" si="23"/>
        <v>1.1890126241782475</v>
      </c>
      <c r="AR32" s="61">
        <f t="shared" si="24"/>
        <v>101.91467254705834</v>
      </c>
      <c r="AS32" s="61">
        <f t="shared" si="25"/>
        <v>20.782547323704346</v>
      </c>
      <c r="AT32" s="61">
        <f t="shared" si="5"/>
        <v>87.12787163683285</v>
      </c>
      <c r="AU32" s="61">
        <f t="shared" si="6"/>
        <v>28.735407376903375</v>
      </c>
      <c r="AV32" s="61">
        <f t="shared" si="7"/>
        <v>120.46910546481931</v>
      </c>
      <c r="AW32" s="61"/>
      <c r="AX32" s="61"/>
      <c r="AY32" s="58">
        <v>102.77408334647765</v>
      </c>
      <c r="AZ32" s="58">
        <v>103.08793760958885</v>
      </c>
      <c r="BA32" s="58">
        <v>312.07302960667914</v>
      </c>
      <c r="BB32" s="58">
        <v>521.37197586688103</v>
      </c>
      <c r="BD32" s="58">
        <f t="shared" si="26"/>
        <v>10.277408334647765</v>
      </c>
      <c r="BE32" s="58">
        <f t="shared" si="27"/>
        <v>10.308793760958885</v>
      </c>
      <c r="BF32" s="58">
        <f t="shared" si="28"/>
        <v>31.207302960667914</v>
      </c>
      <c r="BG32" s="58">
        <f t="shared" si="29"/>
        <v>52.137197586688103</v>
      </c>
    </row>
    <row r="33" spans="1:59" ht="15" x14ac:dyDescent="0.25">
      <c r="A33" s="51" t="s">
        <v>95</v>
      </c>
      <c r="B33">
        <v>31</v>
      </c>
      <c r="C33" s="58">
        <v>23.301600609474875</v>
      </c>
      <c r="D33" s="58">
        <f t="shared" si="9"/>
        <v>145.63500380921798</v>
      </c>
      <c r="E33" s="50">
        <v>3.091353456214565</v>
      </c>
      <c r="F33" s="50">
        <v>2.5331003681936526</v>
      </c>
      <c r="G33" s="58">
        <v>16.154804526748958</v>
      </c>
      <c r="H33" s="50">
        <v>7.1467960827259169</v>
      </c>
      <c r="I33" s="50">
        <v>2.3597641897218118</v>
      </c>
      <c r="K33" s="50">
        <f t="shared" si="10"/>
        <v>2.3301600609474873</v>
      </c>
      <c r="L33" s="58">
        <f t="shared" si="11"/>
        <v>13.26670003500773</v>
      </c>
      <c r="M33" s="58">
        <f t="shared" si="12"/>
        <v>10.87092861407832</v>
      </c>
      <c r="N33" s="58">
        <f t="shared" si="13"/>
        <v>69.32916239316242</v>
      </c>
      <c r="O33" s="58">
        <f t="shared" si="14"/>
        <v>30.670837606837591</v>
      </c>
      <c r="P33" s="58">
        <f t="shared" si="15"/>
        <v>10.127047619047623</v>
      </c>
      <c r="T33" s="50">
        <v>2.3597641897218118</v>
      </c>
      <c r="U33" s="50">
        <v>7.1467960827259169</v>
      </c>
      <c r="V33" s="50">
        <f t="shared" si="16"/>
        <v>10.087864688324551</v>
      </c>
      <c r="W33" s="62">
        <v>0.56000000000000005</v>
      </c>
      <c r="X33" s="50">
        <v>2.2171756487025958</v>
      </c>
      <c r="Y33" s="58">
        <f t="shared" si="17"/>
        <v>20.768500241281224</v>
      </c>
      <c r="AB33" s="109">
        <v>145.63500380921798</v>
      </c>
      <c r="AC33" s="109"/>
      <c r="AD33" s="58">
        <f t="shared" si="30"/>
        <v>14.748526185761325</v>
      </c>
      <c r="AE33" s="58">
        <f t="shared" si="31"/>
        <v>44.667475517036983</v>
      </c>
      <c r="AF33" s="58">
        <f t="shared" si="32"/>
        <v>63.049154302028441</v>
      </c>
      <c r="AG33" s="58">
        <f t="shared" si="33"/>
        <v>3.5000000000000004</v>
      </c>
      <c r="AH33" s="58">
        <f t="shared" si="34"/>
        <v>13.857347804391223</v>
      </c>
      <c r="AI33" s="61">
        <f t="shared" si="18"/>
        <v>111.21662981906542</v>
      </c>
      <c r="AJ33" s="110">
        <v>1.45</v>
      </c>
      <c r="AK33" s="110">
        <v>7.8</v>
      </c>
      <c r="AL33" s="61"/>
      <c r="AM33" s="61">
        <f t="shared" si="19"/>
        <v>10.127047619047623</v>
      </c>
      <c r="AN33" s="61">
        <f t="shared" si="20"/>
        <v>30.670837606837591</v>
      </c>
      <c r="AO33" s="61">
        <f t="shared" si="21"/>
        <v>43.292582588608234</v>
      </c>
      <c r="AP33" s="61">
        <f t="shared" si="22"/>
        <v>2.4032683822256113</v>
      </c>
      <c r="AQ33" s="61">
        <f t="shared" si="23"/>
        <v>9.5151216685134052</v>
      </c>
      <c r="AR33" s="61">
        <f t="shared" si="24"/>
        <v>76.366688577671425</v>
      </c>
      <c r="AS33" s="61">
        <f t="shared" si="25"/>
        <v>22.098042044736658</v>
      </c>
      <c r="AT33" s="61">
        <f t="shared" si="5"/>
        <v>73.910815820495785</v>
      </c>
      <c r="AU33" s="61">
        <f t="shared" si="6"/>
        <v>32.18248437361482</v>
      </c>
      <c r="AV33" s="61">
        <f t="shared" si="7"/>
        <v>107.64001943560312</v>
      </c>
      <c r="AW33" s="61"/>
      <c r="AX33" s="61"/>
      <c r="AY33" s="58">
        <v>278.44965180823709</v>
      </c>
      <c r="AZ33" s="58">
        <v>278.70878608599156</v>
      </c>
      <c r="BA33" s="58">
        <v>357.15581496271489</v>
      </c>
      <c r="BB33" s="58">
        <v>749.74423005873791</v>
      </c>
      <c r="BD33" s="58">
        <f t="shared" si="26"/>
        <v>27.84496518082371</v>
      </c>
      <c r="BE33" s="58">
        <f t="shared" si="27"/>
        <v>27.870878608599156</v>
      </c>
      <c r="BF33" s="58">
        <f t="shared" si="28"/>
        <v>35.71558149627149</v>
      </c>
      <c r="BG33" s="58">
        <f t="shared" si="29"/>
        <v>74.974423005873788</v>
      </c>
    </row>
    <row r="34" spans="1:59" ht="15" x14ac:dyDescent="0.25">
      <c r="A34" s="51" t="s">
        <v>95</v>
      </c>
      <c r="B34">
        <v>32</v>
      </c>
      <c r="C34" s="58">
        <v>22.251467707338563</v>
      </c>
      <c r="D34" s="58">
        <f t="shared" si="9"/>
        <v>139.07167317086601</v>
      </c>
      <c r="E34" s="50">
        <v>3.5174003207958844</v>
      </c>
      <c r="F34" s="50">
        <v>2.0308010926524731</v>
      </c>
      <c r="G34" s="58">
        <v>15.984108702398247</v>
      </c>
      <c r="H34" s="50">
        <v>6.2673590049403156</v>
      </c>
      <c r="I34" s="50">
        <v>2.4159977552814453</v>
      </c>
      <c r="K34" s="50">
        <f t="shared" si="10"/>
        <v>2.2251467707338564</v>
      </c>
      <c r="L34" s="58">
        <f t="shared" si="11"/>
        <v>15.807498035897385</v>
      </c>
      <c r="M34" s="58">
        <f t="shared" si="12"/>
        <v>9.1265938919737515</v>
      </c>
      <c r="N34" s="58">
        <f t="shared" si="13"/>
        <v>71.833952315543968</v>
      </c>
      <c r="O34" s="58">
        <f t="shared" si="14"/>
        <v>28.166047684456036</v>
      </c>
      <c r="P34" s="58">
        <f t="shared" si="15"/>
        <v>10.857700656234224</v>
      </c>
      <c r="T34" s="50">
        <v>2.4159977552814453</v>
      </c>
      <c r="U34" s="50">
        <v>6.2673590049403156</v>
      </c>
      <c r="V34" s="50">
        <f t="shared" si="16"/>
        <v>11.763110947116802</v>
      </c>
      <c r="W34" s="62">
        <v>1.49</v>
      </c>
      <c r="X34" s="50">
        <v>1.8050000000000004</v>
      </c>
      <c r="Y34" s="58">
        <f t="shared" si="17"/>
        <v>20.220666614686088</v>
      </c>
      <c r="AB34" s="109">
        <v>139.07167317086603</v>
      </c>
      <c r="AC34" s="109"/>
      <c r="AD34" s="58">
        <f t="shared" si="30"/>
        <v>15.099985970509033</v>
      </c>
      <c r="AE34" s="58">
        <f t="shared" si="31"/>
        <v>39.170993780876969</v>
      </c>
      <c r="AF34" s="58">
        <f t="shared" si="32"/>
        <v>73.519443419480012</v>
      </c>
      <c r="AG34" s="58">
        <f t="shared" si="33"/>
        <v>9.3125</v>
      </c>
      <c r="AH34" s="58">
        <f t="shared" si="34"/>
        <v>11.281250000000002</v>
      </c>
      <c r="AI34" s="61">
        <f t="shared" si="18"/>
        <v>122.00293720035698</v>
      </c>
      <c r="AJ34" s="110">
        <v>1.45</v>
      </c>
      <c r="AK34" s="110">
        <v>7.8</v>
      </c>
      <c r="AL34" s="61"/>
      <c r="AM34" s="61">
        <f t="shared" si="19"/>
        <v>10.857700656234222</v>
      </c>
      <c r="AN34" s="61">
        <f t="shared" si="20"/>
        <v>28.166047684456032</v>
      </c>
      <c r="AO34" s="61">
        <f t="shared" si="21"/>
        <v>52.8644272001766</v>
      </c>
      <c r="AP34" s="61">
        <f t="shared" si="22"/>
        <v>6.696187503661144</v>
      </c>
      <c r="AQ34" s="61">
        <f t="shared" si="23"/>
        <v>8.1118244591331319</v>
      </c>
      <c r="AR34" s="61">
        <f t="shared" si="24"/>
        <v>87.726662388293775</v>
      </c>
      <c r="AS34" s="61">
        <f t="shared" si="25"/>
        <v>24.609447733318113</v>
      </c>
      <c r="AT34" s="61">
        <f t="shared" si="5"/>
        <v>82.086739770343016</v>
      </c>
      <c r="AU34" s="61">
        <f t="shared" si="6"/>
        <v>34.224770720835259</v>
      </c>
      <c r="AV34" s="61">
        <f t="shared" si="7"/>
        <v>114.15940245003073</v>
      </c>
      <c r="AW34" s="61"/>
      <c r="AX34" s="61"/>
      <c r="AY34" s="58">
        <v>128.16170198391734</v>
      </c>
      <c r="AZ34" s="58">
        <v>167.84772455040505</v>
      </c>
      <c r="BA34" s="58">
        <v>327.38936350137374</v>
      </c>
      <c r="BB34" s="58">
        <v>447.18117599105364</v>
      </c>
      <c r="BD34" s="58">
        <f t="shared" si="26"/>
        <v>12.816170198391735</v>
      </c>
      <c r="BE34" s="58">
        <f t="shared" si="27"/>
        <v>16.784772455040503</v>
      </c>
      <c r="BF34" s="58">
        <f t="shared" si="28"/>
        <v>32.738936350137372</v>
      </c>
      <c r="BG34" s="58">
        <f t="shared" si="29"/>
        <v>44.718117599105362</v>
      </c>
    </row>
    <row r="35" spans="1:59" x14ac:dyDescent="0.2">
      <c r="T35" s="61"/>
      <c r="AS35" s="61"/>
      <c r="AT35" s="61"/>
      <c r="AU35" s="61"/>
      <c r="AV35" s="61"/>
      <c r="AW35" s="61"/>
      <c r="AX35" s="61"/>
    </row>
    <row r="36" spans="1:59" x14ac:dyDescent="0.2">
      <c r="AI36" s="116"/>
    </row>
    <row r="49" spans="20:20" x14ac:dyDescent="0.2">
      <c r="T49" s="103"/>
    </row>
    <row r="52" spans="20:20" x14ac:dyDescent="0.2">
      <c r="T52" s="104"/>
    </row>
    <row r="53" spans="20:20" x14ac:dyDescent="0.2">
      <c r="T53" s="104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workbookViewId="0">
      <selection activeCell="P11" sqref="P11"/>
    </sheetView>
  </sheetViews>
  <sheetFormatPr defaultRowHeight="14.25" x14ac:dyDescent="0.2"/>
  <cols>
    <col min="1" max="1" width="20.625" customWidth="1"/>
    <col min="2" max="2" width="5.25" customWidth="1"/>
  </cols>
  <sheetData>
    <row r="1" spans="1:13" s="114" customFormat="1" ht="15" x14ac:dyDescent="0.25">
      <c r="A1" s="114" t="s">
        <v>149</v>
      </c>
      <c r="C1" s="115" t="s">
        <v>98</v>
      </c>
      <c r="D1" s="115" t="s">
        <v>99</v>
      </c>
      <c r="E1" s="115" t="s">
        <v>100</v>
      </c>
      <c r="F1" s="115" t="s">
        <v>101</v>
      </c>
      <c r="J1" s="51" t="s">
        <v>88</v>
      </c>
    </row>
    <row r="2" spans="1:13" x14ac:dyDescent="0.2">
      <c r="A2" s="51" t="s">
        <v>88</v>
      </c>
      <c r="C2" s="58">
        <v>141.38794781618003</v>
      </c>
      <c r="D2" s="58">
        <v>142.08638345200623</v>
      </c>
      <c r="E2" s="58">
        <v>302.89724897088286</v>
      </c>
      <c r="F2" s="58">
        <v>528.12823534268955</v>
      </c>
      <c r="I2" s="51" t="s">
        <v>150</v>
      </c>
      <c r="J2" s="58">
        <v>141.38794781618003</v>
      </c>
      <c r="K2" s="58">
        <v>259.08985214175715</v>
      </c>
      <c r="L2" s="58">
        <v>193.38362297785159</v>
      </c>
      <c r="M2" s="58">
        <v>221.03027357606604</v>
      </c>
    </row>
    <row r="3" spans="1:13" x14ac:dyDescent="0.2">
      <c r="A3" s="51" t="s">
        <v>88</v>
      </c>
      <c r="C3" s="58">
        <v>259.08985214175715</v>
      </c>
      <c r="D3" s="58">
        <v>287.566205417275</v>
      </c>
      <c r="E3" s="58">
        <v>373.51317233847544</v>
      </c>
      <c r="F3" s="58">
        <v>515.37703162141486</v>
      </c>
      <c r="I3" s="51" t="s">
        <v>151</v>
      </c>
      <c r="J3" s="58">
        <v>142.08638345200623</v>
      </c>
      <c r="K3" s="58">
        <v>287.566205417275</v>
      </c>
      <c r="L3" s="58">
        <v>250.17540309762813</v>
      </c>
      <c r="M3" s="58">
        <v>249.3201441959674</v>
      </c>
    </row>
    <row r="4" spans="1:13" x14ac:dyDescent="0.2">
      <c r="A4" s="51" t="s">
        <v>88</v>
      </c>
      <c r="C4" s="58">
        <v>193.38362297785159</v>
      </c>
      <c r="D4" s="58">
        <v>250.17540309762813</v>
      </c>
      <c r="E4" s="58">
        <v>364.32382858376286</v>
      </c>
      <c r="F4" s="58">
        <v>592.8916465830489</v>
      </c>
      <c r="I4" s="51" t="s">
        <v>152</v>
      </c>
      <c r="J4" s="58">
        <v>302.89724897088286</v>
      </c>
      <c r="K4" s="58">
        <v>373.51317233847544</v>
      </c>
      <c r="L4" s="58">
        <v>364.32382858376286</v>
      </c>
      <c r="M4" s="58">
        <v>331.71221484998154</v>
      </c>
    </row>
    <row r="5" spans="1:13" x14ac:dyDescent="0.2">
      <c r="A5" s="51" t="s">
        <v>88</v>
      </c>
      <c r="C5" s="58">
        <v>221.03027357606604</v>
      </c>
      <c r="D5" s="58">
        <v>249.3201441959674</v>
      </c>
      <c r="E5" s="58">
        <v>331.71221484998154</v>
      </c>
      <c r="F5" s="58">
        <v>580.8572425256026</v>
      </c>
      <c r="I5" s="51" t="s">
        <v>153</v>
      </c>
      <c r="J5" s="58">
        <v>528.12823534268955</v>
      </c>
      <c r="K5" s="58">
        <v>515.37703162141486</v>
      </c>
      <c r="L5" s="58">
        <v>592.8916465830489</v>
      </c>
      <c r="M5" s="58">
        <v>580.8572425256026</v>
      </c>
    </row>
    <row r="6" spans="1:13" x14ac:dyDescent="0.2">
      <c r="A6" s="51" t="s">
        <v>89</v>
      </c>
      <c r="C6" s="58">
        <v>187.6922233642139</v>
      </c>
      <c r="D6" s="58">
        <v>214.99475976967224</v>
      </c>
      <c r="E6" s="58">
        <v>326.8655681674291</v>
      </c>
      <c r="F6" s="58">
        <v>550.60718496294248</v>
      </c>
    </row>
    <row r="7" spans="1:13" x14ac:dyDescent="0.2">
      <c r="A7" s="51" t="s">
        <v>89</v>
      </c>
      <c r="C7" s="58">
        <v>246.05634642216475</v>
      </c>
      <c r="D7" s="58">
        <v>271.59618992871259</v>
      </c>
      <c r="E7" s="58">
        <v>296.68790333708569</v>
      </c>
      <c r="F7" s="58">
        <v>674.43283829697918</v>
      </c>
    </row>
    <row r="8" spans="1:13" x14ac:dyDescent="0.2">
      <c r="A8" s="51" t="s">
        <v>89</v>
      </c>
      <c r="C8" s="58">
        <v>71.513989181421891</v>
      </c>
      <c r="D8" s="58">
        <v>100.36893836792117</v>
      </c>
      <c r="E8" s="58">
        <v>328.67509356867248</v>
      </c>
      <c r="F8" s="58">
        <v>471.1039409905768</v>
      </c>
      <c r="J8" s="51" t="s">
        <v>89</v>
      </c>
    </row>
    <row r="9" spans="1:13" x14ac:dyDescent="0.2">
      <c r="A9" s="51" t="s">
        <v>89</v>
      </c>
      <c r="C9" s="58">
        <v>131.89340570046511</v>
      </c>
      <c r="D9" s="58">
        <v>230.02932822425154</v>
      </c>
      <c r="E9" s="58">
        <v>261.73599672502968</v>
      </c>
      <c r="F9" s="58">
        <v>585.85452278363994</v>
      </c>
      <c r="I9" s="51" t="s">
        <v>150</v>
      </c>
      <c r="J9" s="58">
        <v>187.6922233642139</v>
      </c>
      <c r="K9" s="58">
        <v>246.05634642216475</v>
      </c>
      <c r="L9" s="58">
        <v>71.513989181421891</v>
      </c>
      <c r="M9" s="58">
        <v>131.89340570046511</v>
      </c>
    </row>
    <row r="10" spans="1:13" x14ac:dyDescent="0.2">
      <c r="A10" s="51" t="s">
        <v>90</v>
      </c>
      <c r="C10" s="58">
        <v>146.00766730990051</v>
      </c>
      <c r="D10" s="58">
        <v>73.676425763297132</v>
      </c>
      <c r="E10" s="58">
        <v>292.79646160924125</v>
      </c>
      <c r="F10" s="58">
        <v>512.97965305825255</v>
      </c>
      <c r="I10" s="51" t="s">
        <v>151</v>
      </c>
      <c r="J10" s="58">
        <v>214.99475976967224</v>
      </c>
      <c r="K10" s="58">
        <v>271.59618992871259</v>
      </c>
      <c r="L10" s="58">
        <v>100.36893836792117</v>
      </c>
      <c r="M10" s="58">
        <v>230.02932822425154</v>
      </c>
    </row>
    <row r="11" spans="1:13" x14ac:dyDescent="0.2">
      <c r="A11" s="51" t="s">
        <v>90</v>
      </c>
      <c r="C11" s="58">
        <v>139.0417308396261</v>
      </c>
      <c r="D11" s="58">
        <v>280.80023187190847</v>
      </c>
      <c r="E11" s="58">
        <v>316.69132737290425</v>
      </c>
      <c r="F11" s="58">
        <v>600.87656651212603</v>
      </c>
      <c r="I11" s="51" t="s">
        <v>152</v>
      </c>
      <c r="J11" s="58">
        <v>326.8655681674291</v>
      </c>
      <c r="K11" s="58">
        <v>296.68790333708569</v>
      </c>
      <c r="L11" s="58">
        <v>328.67509356867248</v>
      </c>
      <c r="M11" s="58">
        <v>261.73599672502968</v>
      </c>
    </row>
    <row r="12" spans="1:13" x14ac:dyDescent="0.2">
      <c r="A12" s="51" t="s">
        <v>90</v>
      </c>
      <c r="C12" s="58">
        <v>92.710276462478433</v>
      </c>
      <c r="D12" s="58">
        <v>263.84616825204597</v>
      </c>
      <c r="E12" s="58">
        <v>264.18871415454157</v>
      </c>
      <c r="F12" s="58">
        <v>640.79738119442436</v>
      </c>
      <c r="I12" s="51" t="s">
        <v>153</v>
      </c>
      <c r="J12" s="58">
        <v>550.60718496294248</v>
      </c>
      <c r="K12" s="58">
        <v>674.43283829697918</v>
      </c>
      <c r="L12" s="58">
        <v>471.1039409905768</v>
      </c>
      <c r="M12" s="58">
        <v>585.85452278363994</v>
      </c>
    </row>
    <row r="13" spans="1:13" x14ac:dyDescent="0.2">
      <c r="A13" s="51" t="s">
        <v>90</v>
      </c>
      <c r="C13" s="58">
        <v>308.02299143972687</v>
      </c>
      <c r="D13" s="58">
        <v>432.91202799216234</v>
      </c>
      <c r="E13" s="58">
        <v>432.63798462450285</v>
      </c>
      <c r="F13" s="58">
        <v>713.30502008918506</v>
      </c>
    </row>
    <row r="14" spans="1:13" x14ac:dyDescent="0.2">
      <c r="A14" s="51" t="s">
        <v>91</v>
      </c>
      <c r="C14" s="58">
        <v>182.69291818793445</v>
      </c>
      <c r="D14" s="58">
        <v>245.70922584577048</v>
      </c>
      <c r="E14" s="58">
        <v>401.50214846918027</v>
      </c>
      <c r="F14" s="58">
        <v>526.81582200556193</v>
      </c>
    </row>
    <row r="15" spans="1:13" x14ac:dyDescent="0.2">
      <c r="A15" s="51" t="s">
        <v>91</v>
      </c>
      <c r="C15" s="58">
        <v>59.115302939080586</v>
      </c>
      <c r="D15" s="58">
        <v>314.56600238121337</v>
      </c>
      <c r="E15" s="58">
        <v>461.1121117893606</v>
      </c>
      <c r="F15" s="58">
        <v>680.16382744832254</v>
      </c>
      <c r="J15" s="51" t="s">
        <v>90</v>
      </c>
    </row>
    <row r="16" spans="1:13" x14ac:dyDescent="0.2">
      <c r="A16" s="51" t="s">
        <v>91</v>
      </c>
      <c r="C16" s="58">
        <v>141.45299611996407</v>
      </c>
      <c r="D16" s="58">
        <v>206.03697297649248</v>
      </c>
      <c r="E16" s="58">
        <v>337.24821386020398</v>
      </c>
      <c r="F16" s="58">
        <v>500.96071311227428</v>
      </c>
      <c r="I16" s="51" t="s">
        <v>150</v>
      </c>
      <c r="J16" s="58">
        <v>146.00766730990051</v>
      </c>
      <c r="K16" s="58">
        <v>139.0417308396261</v>
      </c>
      <c r="L16" s="58">
        <v>92.710276462478433</v>
      </c>
      <c r="M16" s="58">
        <v>308.02299143972687</v>
      </c>
    </row>
    <row r="17" spans="1:13" x14ac:dyDescent="0.2">
      <c r="A17" s="51" t="s">
        <v>91</v>
      </c>
      <c r="C17" s="58">
        <v>80.635831266354913</v>
      </c>
      <c r="D17" s="58">
        <v>285.69652326618802</v>
      </c>
      <c r="E17" s="58">
        <v>432.16844612321148</v>
      </c>
      <c r="F17" s="58">
        <v>637.22913812304478</v>
      </c>
      <c r="I17" s="51" t="s">
        <v>151</v>
      </c>
      <c r="J17" s="58">
        <v>73.676425763297132</v>
      </c>
      <c r="K17" s="58">
        <v>280.80023187190847</v>
      </c>
      <c r="L17" s="58">
        <v>263.84616825204597</v>
      </c>
      <c r="M17" s="58">
        <v>432.91202799216234</v>
      </c>
    </row>
    <row r="18" spans="1:13" x14ac:dyDescent="0.2">
      <c r="A18" s="51" t="s">
        <v>92</v>
      </c>
      <c r="C18" s="58">
        <v>53.067920084647568</v>
      </c>
      <c r="D18" s="58">
        <v>53.717407013200322</v>
      </c>
      <c r="E18" s="58">
        <v>262.49751631022298</v>
      </c>
      <c r="F18" s="58">
        <v>386.33798198725634</v>
      </c>
      <c r="I18" s="51" t="s">
        <v>152</v>
      </c>
      <c r="J18" s="58">
        <v>292.79646160924125</v>
      </c>
      <c r="K18" s="58">
        <v>316.69132737290425</v>
      </c>
      <c r="L18" s="58">
        <v>264.18871415454157</v>
      </c>
      <c r="M18" s="58">
        <v>432.63798462450285</v>
      </c>
    </row>
    <row r="19" spans="1:13" x14ac:dyDescent="0.2">
      <c r="A19" s="51" t="s">
        <v>92</v>
      </c>
      <c r="C19" s="58">
        <v>146.88202845817116</v>
      </c>
      <c r="D19" s="58">
        <v>146.38966956304182</v>
      </c>
      <c r="E19" s="58">
        <v>292.51454575161756</v>
      </c>
      <c r="F19" s="58">
        <v>475.05567027388014</v>
      </c>
      <c r="I19" s="51" t="s">
        <v>153</v>
      </c>
      <c r="J19" s="58">
        <v>512.97965305825255</v>
      </c>
      <c r="K19" s="58">
        <v>600.87656651212603</v>
      </c>
      <c r="L19" s="58">
        <v>640.79738119442436</v>
      </c>
      <c r="M19" s="58">
        <v>713.30502008918506</v>
      </c>
    </row>
    <row r="20" spans="1:13" x14ac:dyDescent="0.2">
      <c r="A20" s="51" t="s">
        <v>92</v>
      </c>
      <c r="C20" s="58">
        <v>191.29711572778345</v>
      </c>
      <c r="D20" s="58">
        <v>262.51051462964915</v>
      </c>
      <c r="E20" s="58">
        <v>226.34023511435507</v>
      </c>
      <c r="F20" s="58">
        <v>479.53219172141411</v>
      </c>
    </row>
    <row r="21" spans="1:13" x14ac:dyDescent="0.2">
      <c r="A21" s="51" t="s">
        <v>92</v>
      </c>
      <c r="C21" s="58">
        <v>99.69590509894735</v>
      </c>
      <c r="D21" s="58">
        <v>219.39631998152035</v>
      </c>
      <c r="E21" s="58">
        <v>378.09586315720026</v>
      </c>
      <c r="F21" s="58">
        <v>457.15382928767372</v>
      </c>
      <c r="J21" s="51" t="s">
        <v>91</v>
      </c>
    </row>
    <row r="22" spans="1:13" x14ac:dyDescent="0.2">
      <c r="A22" s="51" t="s">
        <v>93</v>
      </c>
      <c r="C22" s="58">
        <v>456.54948679306284</v>
      </c>
      <c r="D22" s="58">
        <v>280.20612090006335</v>
      </c>
      <c r="E22" s="58">
        <v>527.44635790183338</v>
      </c>
      <c r="F22" s="58">
        <v>633.28754607095459</v>
      </c>
      <c r="I22" s="51" t="s">
        <v>150</v>
      </c>
      <c r="J22" s="58">
        <v>182.69291818793445</v>
      </c>
      <c r="K22" s="58">
        <v>59.115302939080586</v>
      </c>
      <c r="L22" s="58">
        <v>141.45299611996407</v>
      </c>
      <c r="M22" s="58">
        <v>80.635831266354913</v>
      </c>
    </row>
    <row r="23" spans="1:13" x14ac:dyDescent="0.2">
      <c r="A23" s="51" t="s">
        <v>93</v>
      </c>
      <c r="C23" s="58">
        <v>272.04388351681411</v>
      </c>
      <c r="D23" s="58">
        <v>375.21909487704454</v>
      </c>
      <c r="E23" s="58">
        <v>477.51656370655439</v>
      </c>
      <c r="F23" s="58">
        <v>682.34006270607813</v>
      </c>
      <c r="I23" s="51" t="s">
        <v>151</v>
      </c>
      <c r="J23" s="58">
        <v>245.70922584577048</v>
      </c>
      <c r="K23" s="58">
        <v>314.56600238121337</v>
      </c>
      <c r="L23" s="58">
        <v>206.03697297649248</v>
      </c>
      <c r="M23" s="58">
        <v>285.69652326618802</v>
      </c>
    </row>
    <row r="24" spans="1:13" x14ac:dyDescent="0.2">
      <c r="A24" s="51" t="s">
        <v>93</v>
      </c>
      <c r="C24" s="58">
        <v>188.85329757818633</v>
      </c>
      <c r="D24" s="58">
        <v>296.25425279645242</v>
      </c>
      <c r="E24" s="58">
        <v>404.41499636540163</v>
      </c>
      <c r="F24" s="58">
        <v>619.01646107707825</v>
      </c>
      <c r="I24" s="51" t="s">
        <v>152</v>
      </c>
      <c r="J24" s="58">
        <v>401.50214846918027</v>
      </c>
      <c r="K24" s="58">
        <v>461.1121117893606</v>
      </c>
      <c r="L24" s="58">
        <v>337.24821386020398</v>
      </c>
      <c r="M24" s="58">
        <v>432.16844612321148</v>
      </c>
    </row>
    <row r="25" spans="1:13" x14ac:dyDescent="0.2">
      <c r="A25" s="51" t="s">
        <v>93</v>
      </c>
      <c r="C25" s="58">
        <v>237.54959555455838</v>
      </c>
      <c r="D25" s="58">
        <v>307.88659818424458</v>
      </c>
      <c r="E25" s="58">
        <v>520.79222363309634</v>
      </c>
      <c r="F25" s="58">
        <v>662.45778161286944</v>
      </c>
      <c r="I25" s="51" t="s">
        <v>153</v>
      </c>
      <c r="J25" s="58">
        <v>526.81582200556193</v>
      </c>
      <c r="K25" s="58">
        <v>680.16382744832254</v>
      </c>
      <c r="L25" s="58">
        <v>500.96071311227428</v>
      </c>
      <c r="M25" s="58">
        <v>637.22913812304478</v>
      </c>
    </row>
    <row r="26" spans="1:13" x14ac:dyDescent="0.2">
      <c r="A26" s="51" t="s">
        <v>94</v>
      </c>
      <c r="C26" s="58">
        <v>153.75142115407309</v>
      </c>
      <c r="D26" s="58">
        <v>196.77681549198712</v>
      </c>
      <c r="E26" s="58">
        <v>281.67917704756337</v>
      </c>
      <c r="F26" s="58">
        <v>451.6538919850978</v>
      </c>
    </row>
    <row r="27" spans="1:13" x14ac:dyDescent="0.2">
      <c r="A27" s="51" t="s">
        <v>94</v>
      </c>
      <c r="C27" s="58">
        <v>183.778790361689</v>
      </c>
      <c r="D27" s="58">
        <v>183.778790361689</v>
      </c>
      <c r="E27" s="58">
        <v>343.87815226205817</v>
      </c>
      <c r="F27" s="58">
        <v>503.02036373257289</v>
      </c>
      <c r="J27" s="51" t="s">
        <v>92</v>
      </c>
    </row>
    <row r="28" spans="1:13" x14ac:dyDescent="0.2">
      <c r="A28" s="51" t="s">
        <v>94</v>
      </c>
      <c r="C28" s="58">
        <v>226.59595903357979</v>
      </c>
      <c r="D28" s="58">
        <v>227.04746538144369</v>
      </c>
      <c r="E28" s="58">
        <v>350.10760397586512</v>
      </c>
      <c r="F28" s="58">
        <v>473.19234721661121</v>
      </c>
      <c r="I28" s="51" t="s">
        <v>150</v>
      </c>
      <c r="J28" s="58">
        <v>53.067920084647568</v>
      </c>
      <c r="K28" s="58">
        <v>146.88202845817116</v>
      </c>
      <c r="L28" s="58">
        <v>191.29711572778345</v>
      </c>
      <c r="M28" s="58">
        <v>99.69590509894735</v>
      </c>
    </row>
    <row r="29" spans="1:13" x14ac:dyDescent="0.2">
      <c r="A29" s="51" t="s">
        <v>94</v>
      </c>
      <c r="C29" s="58">
        <v>246.05152870333956</v>
      </c>
      <c r="D29" s="58">
        <v>245.61842026296893</v>
      </c>
      <c r="E29" s="58">
        <v>523.33532597005467</v>
      </c>
      <c r="F29" s="58">
        <v>745.50885053572381</v>
      </c>
      <c r="I29" s="51" t="s">
        <v>151</v>
      </c>
      <c r="J29" s="58">
        <v>53.717407013200322</v>
      </c>
      <c r="K29" s="58">
        <v>146.38966956304182</v>
      </c>
      <c r="L29" s="58">
        <v>262.51051462964915</v>
      </c>
      <c r="M29" s="58">
        <v>219.39631998152035</v>
      </c>
    </row>
    <row r="30" spans="1:13" x14ac:dyDescent="0.2">
      <c r="A30" s="51" t="s">
        <v>95</v>
      </c>
      <c r="C30" s="58">
        <v>132.59402434930652</v>
      </c>
      <c r="D30" s="58">
        <v>216.48187755139216</v>
      </c>
      <c r="E30" s="58">
        <v>299.2398370959404</v>
      </c>
      <c r="F30" s="58">
        <v>506.79899233753298</v>
      </c>
      <c r="I30" s="51" t="s">
        <v>152</v>
      </c>
      <c r="J30" s="58">
        <v>262.49751631022298</v>
      </c>
      <c r="K30" s="58">
        <v>292.51454575161756</v>
      </c>
      <c r="L30" s="58">
        <v>226.34023511435507</v>
      </c>
      <c r="M30" s="58">
        <v>378.09586315720026</v>
      </c>
    </row>
    <row r="31" spans="1:13" x14ac:dyDescent="0.2">
      <c r="A31" s="51" t="s">
        <v>95</v>
      </c>
      <c r="C31" s="58">
        <v>102.77408334647765</v>
      </c>
      <c r="D31" s="58">
        <v>103.08793760958885</v>
      </c>
      <c r="E31" s="58">
        <v>312.07302960667914</v>
      </c>
      <c r="F31" s="58">
        <v>521.37197586688103</v>
      </c>
      <c r="I31" s="51" t="s">
        <v>153</v>
      </c>
      <c r="J31" s="58">
        <v>386.33798198725634</v>
      </c>
      <c r="K31" s="58">
        <v>475.05567027388014</v>
      </c>
      <c r="L31" s="58">
        <v>479.53219172141411</v>
      </c>
      <c r="M31" s="58">
        <v>457.15382928767372</v>
      </c>
    </row>
    <row r="32" spans="1:13" x14ac:dyDescent="0.2">
      <c r="A32" s="51" t="s">
        <v>95</v>
      </c>
      <c r="C32" s="58">
        <v>278.44965180823709</v>
      </c>
      <c r="D32" s="58">
        <v>278.70878608599156</v>
      </c>
      <c r="E32" s="58">
        <v>357.15581496271489</v>
      </c>
      <c r="F32" s="58">
        <v>749.74423005873791</v>
      </c>
    </row>
    <row r="33" spans="1:13" x14ac:dyDescent="0.2">
      <c r="A33" s="51" t="s">
        <v>95</v>
      </c>
      <c r="C33" s="58">
        <v>128.16170198391734</v>
      </c>
      <c r="D33" s="58">
        <v>167.84772455040505</v>
      </c>
      <c r="E33" s="58">
        <v>327.38936350137374</v>
      </c>
      <c r="F33" s="58">
        <v>447.18117599105364</v>
      </c>
      <c r="J33" s="51" t="s">
        <v>93</v>
      </c>
    </row>
    <row r="34" spans="1:13" x14ac:dyDescent="0.2">
      <c r="I34" s="51" t="s">
        <v>150</v>
      </c>
      <c r="J34" s="58">
        <v>456.54948679306284</v>
      </c>
      <c r="K34" s="58">
        <v>272.04388351681411</v>
      </c>
      <c r="L34" s="58">
        <v>188.85329757818633</v>
      </c>
      <c r="M34" s="58">
        <v>237.54959555455838</v>
      </c>
    </row>
    <row r="35" spans="1:13" x14ac:dyDescent="0.2">
      <c r="I35" s="51" t="s">
        <v>151</v>
      </c>
      <c r="J35" s="58">
        <v>280.20612090006335</v>
      </c>
      <c r="K35" s="58">
        <v>375.21909487704454</v>
      </c>
      <c r="L35" s="58">
        <v>296.25425279645242</v>
      </c>
      <c r="M35" s="58">
        <v>307.88659818424458</v>
      </c>
    </row>
    <row r="36" spans="1:13" x14ac:dyDescent="0.2">
      <c r="I36" s="51" t="s">
        <v>152</v>
      </c>
      <c r="J36" s="58">
        <v>527.44635790183338</v>
      </c>
      <c r="K36" s="58">
        <v>477.51656370655439</v>
      </c>
      <c r="L36" s="58">
        <v>404.41499636540163</v>
      </c>
      <c r="M36" s="58">
        <v>520.79222363309634</v>
      </c>
    </row>
    <row r="37" spans="1:13" x14ac:dyDescent="0.2">
      <c r="I37" s="51" t="s">
        <v>153</v>
      </c>
      <c r="J37" s="58">
        <v>633.28754607095459</v>
      </c>
      <c r="K37" s="58">
        <v>682.34006270607813</v>
      </c>
      <c r="L37" s="58">
        <v>619.01646107707825</v>
      </c>
      <c r="M37" s="58">
        <v>662.45778161286944</v>
      </c>
    </row>
    <row r="39" spans="1:13" x14ac:dyDescent="0.2">
      <c r="J39" s="51" t="s">
        <v>94</v>
      </c>
    </row>
    <row r="40" spans="1:13" x14ac:dyDescent="0.2">
      <c r="I40" s="51" t="s">
        <v>150</v>
      </c>
      <c r="J40" s="58">
        <v>153.75142115407309</v>
      </c>
      <c r="K40" s="58">
        <v>183.778790361689</v>
      </c>
      <c r="L40" s="58">
        <v>226.59595903357979</v>
      </c>
      <c r="M40" s="58">
        <v>246.05152870333956</v>
      </c>
    </row>
    <row r="41" spans="1:13" x14ac:dyDescent="0.2">
      <c r="I41" s="51" t="s">
        <v>151</v>
      </c>
      <c r="J41" s="58">
        <v>196.77681549198712</v>
      </c>
      <c r="K41" s="58">
        <v>183.778790361689</v>
      </c>
      <c r="L41" s="58">
        <v>227.04746538144369</v>
      </c>
      <c r="M41" s="58">
        <v>245.61842026296893</v>
      </c>
    </row>
    <row r="42" spans="1:13" x14ac:dyDescent="0.2">
      <c r="I42" s="51" t="s">
        <v>152</v>
      </c>
      <c r="J42" s="58">
        <v>281.67917704756337</v>
      </c>
      <c r="K42" s="58">
        <v>343.87815226205817</v>
      </c>
      <c r="L42" s="58">
        <v>350.10760397586512</v>
      </c>
      <c r="M42" s="58">
        <v>523.33532597005467</v>
      </c>
    </row>
    <row r="43" spans="1:13" x14ac:dyDescent="0.2">
      <c r="I43" s="51" t="s">
        <v>153</v>
      </c>
      <c r="J43" s="58">
        <v>451.6538919850978</v>
      </c>
      <c r="K43" s="58">
        <v>503.02036373257289</v>
      </c>
      <c r="L43" s="58">
        <v>473.19234721661121</v>
      </c>
      <c r="M43" s="58">
        <v>745.50885053572381</v>
      </c>
    </row>
    <row r="46" spans="1:13" x14ac:dyDescent="0.2">
      <c r="J46" s="51" t="s">
        <v>95</v>
      </c>
    </row>
    <row r="47" spans="1:13" x14ac:dyDescent="0.2">
      <c r="I47" s="51" t="s">
        <v>150</v>
      </c>
      <c r="J47" s="58">
        <v>132.59402434930652</v>
      </c>
      <c r="K47" s="58">
        <v>102.77408334647765</v>
      </c>
      <c r="L47" s="58">
        <v>278.44965180823709</v>
      </c>
      <c r="M47" s="58">
        <v>128.16170198391734</v>
      </c>
    </row>
    <row r="48" spans="1:13" x14ac:dyDescent="0.2">
      <c r="I48" s="51" t="s">
        <v>151</v>
      </c>
      <c r="J48" s="58">
        <v>216.48187755139216</v>
      </c>
      <c r="K48" s="58">
        <v>103.08793760958885</v>
      </c>
      <c r="L48" s="58">
        <v>278.70878608599156</v>
      </c>
      <c r="M48" s="58">
        <v>167.84772455040505</v>
      </c>
    </row>
    <row r="49" spans="9:13" x14ac:dyDescent="0.2">
      <c r="I49" s="51" t="s">
        <v>152</v>
      </c>
      <c r="J49" s="58">
        <v>299.2398370959404</v>
      </c>
      <c r="K49" s="58">
        <v>312.07302960667914</v>
      </c>
      <c r="L49" s="58">
        <v>357.15581496271489</v>
      </c>
      <c r="M49" s="58">
        <v>327.38936350137374</v>
      </c>
    </row>
    <row r="50" spans="9:13" x14ac:dyDescent="0.2">
      <c r="I50" s="51" t="s">
        <v>153</v>
      </c>
      <c r="J50" s="58">
        <v>506.79899233753298</v>
      </c>
      <c r="K50" s="58">
        <v>521.37197586688103</v>
      </c>
      <c r="L50" s="58">
        <v>749.74423005873791</v>
      </c>
      <c r="M50" s="58">
        <v>447.18117599105364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V41"/>
  <sheetViews>
    <sheetView zoomScaleNormal="100" workbookViewId="0">
      <selection activeCell="D2" sqref="D2"/>
    </sheetView>
  </sheetViews>
  <sheetFormatPr defaultColWidth="12.625" defaultRowHeight="15" customHeight="1" x14ac:dyDescent="0.2"/>
  <cols>
    <col min="2" max="2" width="10.75" style="105" customWidth="1"/>
    <col min="3" max="3" width="11.75" style="58" customWidth="1"/>
    <col min="5" max="5" width="9.25" style="58" customWidth="1"/>
    <col min="6" max="6" width="12.875" style="52" customWidth="1"/>
    <col min="7" max="7" width="12.625" style="52"/>
    <col min="8" max="8" width="8.375" style="58" customWidth="1"/>
    <col min="9" max="9" width="11.25" style="58" customWidth="1"/>
    <col min="10" max="10" width="8.75" style="58" customWidth="1"/>
    <col min="11" max="11" width="12.625" style="58" customWidth="1"/>
    <col min="13" max="13" width="12.625" style="52"/>
    <col min="15" max="17" width="10" style="58" customWidth="1"/>
    <col min="19" max="19" width="12.625" style="52"/>
    <col min="20" max="20" width="12.625" style="58"/>
    <col min="21" max="21" width="10.125" style="58" customWidth="1"/>
    <col min="22" max="22" width="9.5" style="58" customWidth="1"/>
    <col min="23" max="23" width="11" style="58" customWidth="1"/>
    <col min="25" max="25" width="12.625" style="52"/>
    <col min="26" max="26" width="12.625" style="58"/>
    <col min="27" max="27" width="9.625" customWidth="1"/>
    <col min="28" max="28" width="9.5" customWidth="1"/>
    <col min="29" max="29" width="10.75" customWidth="1"/>
    <col min="36" max="39" width="9.5" style="58" customWidth="1"/>
    <col min="41" max="44" width="8.75" style="58" customWidth="1"/>
  </cols>
  <sheetData>
    <row r="1" spans="1:48" x14ac:dyDescent="0.25">
      <c r="A1" s="65"/>
      <c r="B1" s="117"/>
      <c r="C1" s="72"/>
      <c r="D1" s="65"/>
      <c r="E1" s="72"/>
      <c r="F1" s="70" t="s">
        <v>84</v>
      </c>
      <c r="G1" s="70"/>
      <c r="H1" s="72"/>
      <c r="I1" s="72"/>
      <c r="J1" s="72"/>
      <c r="K1" s="72"/>
      <c r="L1" s="65" t="s">
        <v>85</v>
      </c>
      <c r="M1" s="70"/>
      <c r="N1" s="65"/>
      <c r="O1" s="72"/>
      <c r="P1" s="72"/>
      <c r="Q1" s="72"/>
      <c r="R1" s="65" t="s">
        <v>86</v>
      </c>
      <c r="S1" s="70"/>
      <c r="T1" s="72"/>
      <c r="U1" s="72"/>
      <c r="V1" s="72"/>
      <c r="W1" s="72"/>
      <c r="X1" s="65" t="s">
        <v>87</v>
      </c>
      <c r="Y1" s="70"/>
      <c r="Z1" s="72"/>
      <c r="AC1" s="47"/>
      <c r="AD1" s="48"/>
      <c r="AE1" s="48"/>
      <c r="AF1" s="48"/>
      <c r="AG1" s="48"/>
      <c r="AH1" s="48"/>
      <c r="AI1" s="48"/>
      <c r="AJ1" s="78"/>
      <c r="AK1" s="78"/>
      <c r="AL1" s="78"/>
      <c r="AM1" s="78"/>
      <c r="AN1" s="48"/>
      <c r="AO1" s="78"/>
      <c r="AP1" s="78"/>
      <c r="AQ1" s="78"/>
      <c r="AR1" s="78"/>
      <c r="AS1" s="48"/>
      <c r="AT1" s="48"/>
      <c r="AU1" s="48"/>
      <c r="AV1" s="48"/>
    </row>
    <row r="3" spans="1:48" x14ac:dyDescent="0.25">
      <c r="A3" s="66" t="s">
        <v>12</v>
      </c>
      <c r="B3" s="118"/>
      <c r="C3" s="73"/>
      <c r="D3" s="66"/>
      <c r="E3" s="73"/>
      <c r="F3" s="69" t="s">
        <v>13</v>
      </c>
      <c r="G3" s="69" t="s">
        <v>14</v>
      </c>
      <c r="H3" s="73"/>
      <c r="I3" s="73"/>
      <c r="J3" s="73"/>
      <c r="K3" s="73"/>
      <c r="L3" s="66" t="s">
        <v>13</v>
      </c>
      <c r="M3" s="69" t="s">
        <v>14</v>
      </c>
      <c r="N3" s="66"/>
      <c r="O3" s="73"/>
      <c r="P3" s="73"/>
      <c r="Q3" s="73"/>
      <c r="R3" s="66" t="s">
        <v>13</v>
      </c>
      <c r="S3" s="69" t="s">
        <v>14</v>
      </c>
      <c r="T3" s="73"/>
      <c r="U3" s="73"/>
      <c r="V3" s="73"/>
      <c r="W3" s="73"/>
      <c r="X3" s="66" t="s">
        <v>13</v>
      </c>
      <c r="Y3" s="69" t="s">
        <v>14</v>
      </c>
      <c r="Z3" s="73"/>
      <c r="AE3" s="51" t="s">
        <v>102</v>
      </c>
      <c r="AJ3" s="148" t="s">
        <v>103</v>
      </c>
      <c r="AK3" s="149"/>
      <c r="AL3" s="149"/>
      <c r="AM3" s="149"/>
      <c r="AO3" s="148" t="s">
        <v>104</v>
      </c>
      <c r="AP3" s="149"/>
      <c r="AQ3" s="149"/>
      <c r="AR3" s="149"/>
    </row>
    <row r="4" spans="1:48" x14ac:dyDescent="0.25">
      <c r="B4" s="119" t="s">
        <v>43</v>
      </c>
      <c r="C4" s="59" t="s">
        <v>83</v>
      </c>
      <c r="E4" s="58" t="s">
        <v>29</v>
      </c>
      <c r="F4" s="69" t="s">
        <v>45</v>
      </c>
      <c r="G4" s="69" t="s">
        <v>46</v>
      </c>
      <c r="H4" s="73" t="s">
        <v>56</v>
      </c>
      <c r="I4" s="76" t="s">
        <v>96</v>
      </c>
      <c r="J4" s="76" t="s">
        <v>97</v>
      </c>
      <c r="K4" s="76" t="s">
        <v>83</v>
      </c>
      <c r="L4" s="66" t="s">
        <v>45</v>
      </c>
      <c r="M4" s="69" t="s">
        <v>46</v>
      </c>
      <c r="N4" s="66" t="s">
        <v>56</v>
      </c>
      <c r="O4" s="76" t="s">
        <v>96</v>
      </c>
      <c r="P4" s="76" t="s">
        <v>97</v>
      </c>
      <c r="Q4" s="76" t="s">
        <v>83</v>
      </c>
      <c r="R4" s="66" t="s">
        <v>45</v>
      </c>
      <c r="S4" s="69" t="s">
        <v>46</v>
      </c>
      <c r="T4" s="73" t="s">
        <v>56</v>
      </c>
      <c r="U4" s="73" t="s">
        <v>96</v>
      </c>
      <c r="V4" s="73" t="s">
        <v>97</v>
      </c>
      <c r="W4" s="73" t="s">
        <v>83</v>
      </c>
      <c r="X4" s="66" t="s">
        <v>45</v>
      </c>
      <c r="Y4" s="69" t="s">
        <v>46</v>
      </c>
      <c r="Z4" s="73" t="s">
        <v>56</v>
      </c>
      <c r="AA4" t="s">
        <v>96</v>
      </c>
      <c r="AB4" t="s">
        <v>97</v>
      </c>
      <c r="AC4" s="24" t="s">
        <v>83</v>
      </c>
      <c r="AE4" s="51" t="s">
        <v>98</v>
      </c>
      <c r="AF4" s="51" t="s">
        <v>99</v>
      </c>
      <c r="AG4" s="51" t="s">
        <v>100</v>
      </c>
      <c r="AH4" s="51" t="s">
        <v>101</v>
      </c>
      <c r="AJ4" s="58" t="s">
        <v>98</v>
      </c>
      <c r="AK4" s="58" t="s">
        <v>99</v>
      </c>
      <c r="AL4" s="58" t="s">
        <v>100</v>
      </c>
      <c r="AM4" s="58" t="s">
        <v>101</v>
      </c>
      <c r="AO4" s="58" t="s">
        <v>98</v>
      </c>
      <c r="AP4" s="58" t="s">
        <v>99</v>
      </c>
      <c r="AQ4" s="58" t="s">
        <v>100</v>
      </c>
      <c r="AR4" s="58" t="s">
        <v>101</v>
      </c>
    </row>
    <row r="5" spans="1:48" x14ac:dyDescent="0.25">
      <c r="A5" s="66">
        <v>1</v>
      </c>
      <c r="B5" s="120">
        <v>155.02570245046664</v>
      </c>
      <c r="C5" s="73">
        <v>176.75269526460309</v>
      </c>
      <c r="D5" s="66"/>
      <c r="E5" s="73">
        <v>877.07687975218369</v>
      </c>
      <c r="F5" s="71">
        <v>0.5494</v>
      </c>
      <c r="G5" s="71">
        <v>1.0003</v>
      </c>
      <c r="H5" s="74">
        <v>3.1</v>
      </c>
      <c r="I5" s="74">
        <f>((H5*0.014*50*0.01)/G5*1000)</f>
        <v>21.693491952414277</v>
      </c>
      <c r="J5" s="74">
        <f>I5*6.26</f>
        <v>135.80125962211338</v>
      </c>
      <c r="K5" s="74">
        <f>(J5/E5)*1000</f>
        <v>154.83392933636986</v>
      </c>
      <c r="L5" s="67">
        <v>0.55879999999999996</v>
      </c>
      <c r="M5" s="71">
        <v>1.0009999999999999</v>
      </c>
      <c r="N5" s="67">
        <v>3.1</v>
      </c>
      <c r="O5" s="74">
        <f>((N5*0.014*50*0.01)/M5*1000)</f>
        <v>21.67832167832168</v>
      </c>
      <c r="P5" s="74">
        <f>O5*6.26</f>
        <v>135.70629370629371</v>
      </c>
      <c r="Q5" s="74">
        <f>(P5/E5)*1000</f>
        <v>154.72565386130947</v>
      </c>
      <c r="R5" s="49">
        <v>0.54120000000000001</v>
      </c>
      <c r="S5" s="64">
        <v>1.0007999999999999</v>
      </c>
      <c r="T5" s="74">
        <v>2.6</v>
      </c>
      <c r="U5" s="74">
        <f>((T5*0.014*50*0.01)/S5*1000)</f>
        <v>18.185451638689052</v>
      </c>
      <c r="V5" s="74">
        <f>U5*6.26</f>
        <v>113.84092725819346</v>
      </c>
      <c r="W5" s="74">
        <f>(V5/E5)*1000</f>
        <v>129.79583647257809</v>
      </c>
      <c r="X5" s="49">
        <v>0.57769999999999999</v>
      </c>
      <c r="Y5" s="64">
        <v>1.0004999999999999</v>
      </c>
      <c r="Z5" s="74">
        <v>1.9</v>
      </c>
      <c r="AA5" s="58">
        <f>((Z5*0.014*50*0.01)/Y5*1000)</f>
        <v>13.29335332333833</v>
      </c>
      <c r="AB5" s="58">
        <f>AA5*6.26</f>
        <v>83.216391804097938</v>
      </c>
      <c r="AC5" s="77">
        <f>(AB5/E5)*1000</f>
        <v>94.879244596677282</v>
      </c>
      <c r="AE5" s="58">
        <f>C5-K5</f>
        <v>21.918765928233228</v>
      </c>
      <c r="AF5" s="58">
        <f>C5-Q5</f>
        <v>22.027041403293623</v>
      </c>
      <c r="AG5" s="58">
        <f>C5-W5</f>
        <v>46.956858792025002</v>
      </c>
      <c r="AH5" s="58">
        <f>C5-AC5</f>
        <v>81.873450667925809</v>
      </c>
      <c r="AJ5" s="58">
        <f>(AE5/B5)*1000</f>
        <v>141.38794781618003</v>
      </c>
      <c r="AK5" s="58">
        <f>(AF5/B5)*1000</f>
        <v>142.08638345200623</v>
      </c>
      <c r="AL5" s="58">
        <f>(AG5/B5)*1000</f>
        <v>302.89724897088286</v>
      </c>
      <c r="AM5" s="58">
        <f>(AH5/B5)*1000</f>
        <v>528.12823534268955</v>
      </c>
      <c r="AO5" s="58">
        <f>AJ5/10</f>
        <v>14.138794781618003</v>
      </c>
      <c r="AP5" s="58">
        <f t="shared" ref="AP5:AR5" si="0">AK5/10</f>
        <v>14.208638345200622</v>
      </c>
      <c r="AQ5" s="58">
        <f t="shared" si="0"/>
        <v>30.289724897088284</v>
      </c>
      <c r="AR5" s="58">
        <f t="shared" si="0"/>
        <v>52.812823534268958</v>
      </c>
    </row>
    <row r="6" spans="1:48" x14ac:dyDescent="0.25">
      <c r="A6" s="66">
        <v>2</v>
      </c>
      <c r="B6" s="120">
        <v>171.32928105226449</v>
      </c>
      <c r="C6" s="73">
        <v>190.7546721059262</v>
      </c>
      <c r="D6" s="66"/>
      <c r="E6" s="73">
        <v>898.16558179568585</v>
      </c>
      <c r="F6" s="71">
        <v>0.59209999999999996</v>
      </c>
      <c r="G6" s="71">
        <v>1</v>
      </c>
      <c r="H6" s="74">
        <v>3</v>
      </c>
      <c r="I6" s="74">
        <f t="shared" ref="I6:I38" si="1">((H6*0.014*50*0.01)/G6*1000)</f>
        <v>21</v>
      </c>
      <c r="J6" s="74">
        <f t="shared" ref="J6:J36" si="2">I6*6.26</f>
        <v>131.46</v>
      </c>
      <c r="K6" s="74">
        <f t="shared" ref="K6:K36" si="3">(J6/E6)*1000</f>
        <v>146.36499401054144</v>
      </c>
      <c r="L6" s="67">
        <v>0.55610000000000004</v>
      </c>
      <c r="M6" s="71">
        <v>1</v>
      </c>
      <c r="N6" s="67">
        <v>2.9</v>
      </c>
      <c r="O6" s="74">
        <f t="shared" ref="O6:O38" si="4">((N6*0.014*50*0.01)/M6*1000)</f>
        <v>20.299999999999997</v>
      </c>
      <c r="P6" s="74">
        <f t="shared" ref="P6:P38" si="5">O6*6.26</f>
        <v>127.07799999999997</v>
      </c>
      <c r="Q6" s="74">
        <f t="shared" ref="Q6:Q38" si="6">(P6/E6)*1000</f>
        <v>141.48616087685667</v>
      </c>
      <c r="R6" s="49">
        <v>0.56610000000000005</v>
      </c>
      <c r="S6" s="64">
        <v>1.0006999999999999</v>
      </c>
      <c r="T6" s="74">
        <v>2.6</v>
      </c>
      <c r="U6" s="74">
        <f t="shared" ref="U6:U38" si="7">((T6*0.014*50*0.01)/S6*1000)</f>
        <v>18.18726891176177</v>
      </c>
      <c r="V6" s="74">
        <f t="shared" ref="V6:V38" si="8">U6*6.26</f>
        <v>113.85230338762868</v>
      </c>
      <c r="W6" s="74">
        <f t="shared" ref="W6:W38" si="9">(V6/E6)*1000</f>
        <v>126.76092882562465</v>
      </c>
      <c r="X6" s="49">
        <v>0.56410000000000005</v>
      </c>
      <c r="Y6" s="64">
        <v>1</v>
      </c>
      <c r="Z6" s="74">
        <v>2.1</v>
      </c>
      <c r="AA6" s="58">
        <f t="shared" ref="AA6:AA36" si="10">((Z6*0.014*50*0.01)/Y6*1000)</f>
        <v>14.700000000000003</v>
      </c>
      <c r="AB6" s="58">
        <f t="shared" ref="AB6:AB36" si="11">AA6*6.26</f>
        <v>92.02200000000002</v>
      </c>
      <c r="AC6" s="77">
        <f t="shared" ref="AC6:AC36" si="12">(AB6/E6)*1000</f>
        <v>102.45549580737901</v>
      </c>
      <c r="AE6" s="58">
        <f t="shared" ref="AE6:AE36" si="13">C6-K6</f>
        <v>44.389678095384767</v>
      </c>
      <c r="AF6" s="58">
        <f t="shared" ref="AF6:AF36" si="14">C6-Q6</f>
        <v>49.268511229069532</v>
      </c>
      <c r="AG6" s="58">
        <f t="shared" ref="AG6:AG36" si="15">C6-W6</f>
        <v>63.993743280301558</v>
      </c>
      <c r="AH6" s="58">
        <f t="shared" ref="AH6:AH36" si="16">C6-AC6</f>
        <v>88.299176298547195</v>
      </c>
      <c r="AJ6" s="58">
        <f t="shared" ref="AJ6:AJ36" si="17">(AE6/B6)*1000</f>
        <v>259.08985214175715</v>
      </c>
      <c r="AK6" s="58">
        <f t="shared" ref="AK6:AK36" si="18">(AF6/B6)*1000</f>
        <v>287.566205417275</v>
      </c>
      <c r="AL6" s="58">
        <f t="shared" ref="AL6:AL36" si="19">(AG6/B6)*1000</f>
        <v>373.51317233847544</v>
      </c>
      <c r="AM6" s="58">
        <f t="shared" ref="AM6:AM36" si="20">(AH6/B6)*1000</f>
        <v>515.37703162141486</v>
      </c>
      <c r="AO6" s="58">
        <f t="shared" ref="AO6:AO36" si="21">AJ6/10</f>
        <v>25.908985214175715</v>
      </c>
      <c r="AP6" s="58">
        <f t="shared" ref="AP6:AP36" si="22">AK6/10</f>
        <v>28.7566205417275</v>
      </c>
      <c r="AQ6" s="58">
        <f t="shared" ref="AQ6:AQ36" si="23">AL6/10</f>
        <v>37.351317233847546</v>
      </c>
      <c r="AR6" s="58">
        <f t="shared" ref="AR6:AR36" si="24">AM6/10</f>
        <v>51.537703162141483</v>
      </c>
    </row>
    <row r="7" spans="1:48" x14ac:dyDescent="0.25">
      <c r="A7" s="66">
        <v>3</v>
      </c>
      <c r="B7" s="120">
        <v>174.25754928874474</v>
      </c>
      <c r="C7" s="73">
        <v>197.75194545908292</v>
      </c>
      <c r="D7" s="66"/>
      <c r="E7" s="73">
        <v>881.19259147718765</v>
      </c>
      <c r="F7" s="71">
        <v>0.58909999999999996</v>
      </c>
      <c r="G7" s="71">
        <v>1.0003</v>
      </c>
      <c r="H7" s="74">
        <v>3.3</v>
      </c>
      <c r="I7" s="74">
        <f t="shared" si="1"/>
        <v>23.09307207837649</v>
      </c>
      <c r="J7" s="74">
        <f t="shared" si="2"/>
        <v>144.56263121063682</v>
      </c>
      <c r="K7" s="74">
        <f t="shared" si="3"/>
        <v>164.05338924638392</v>
      </c>
      <c r="L7" s="67">
        <v>0.54269999999999996</v>
      </c>
      <c r="M7" s="71">
        <v>1</v>
      </c>
      <c r="N7" s="67">
        <v>3.1</v>
      </c>
      <c r="O7" s="74">
        <f t="shared" si="4"/>
        <v>21.7</v>
      </c>
      <c r="P7" s="74">
        <f t="shared" si="5"/>
        <v>135.84199999999998</v>
      </c>
      <c r="Q7" s="74">
        <f t="shared" si="6"/>
        <v>154.1569928229664</v>
      </c>
      <c r="R7" s="49">
        <v>0.57079999999999997</v>
      </c>
      <c r="S7" s="64">
        <v>1</v>
      </c>
      <c r="T7" s="74">
        <v>2.7</v>
      </c>
      <c r="U7" s="74">
        <f t="shared" si="7"/>
        <v>18.899999999999999</v>
      </c>
      <c r="V7" s="74">
        <f t="shared" si="8"/>
        <v>118.31399999999999</v>
      </c>
      <c r="W7" s="74">
        <f t="shared" si="9"/>
        <v>134.26576794258366</v>
      </c>
      <c r="X7" s="49">
        <v>0.56220000000000003</v>
      </c>
      <c r="Y7" s="64">
        <v>1.0004999999999999</v>
      </c>
      <c r="Z7" s="74">
        <v>1.9</v>
      </c>
      <c r="AA7" s="58">
        <f t="shared" si="10"/>
        <v>13.29335332333833</v>
      </c>
      <c r="AB7" s="58">
        <f t="shared" si="11"/>
        <v>83.216391804097938</v>
      </c>
      <c r="AC7" s="77">
        <f t="shared" si="12"/>
        <v>94.436100131752241</v>
      </c>
      <c r="AE7" s="58">
        <f t="shared" si="13"/>
        <v>33.698556212699003</v>
      </c>
      <c r="AF7" s="58">
        <f t="shared" si="14"/>
        <v>43.594952636116517</v>
      </c>
      <c r="AG7" s="58">
        <f t="shared" si="15"/>
        <v>63.486177516499254</v>
      </c>
      <c r="AH7" s="58">
        <f t="shared" si="16"/>
        <v>103.31584532733068</v>
      </c>
      <c r="AJ7" s="58">
        <f>(AE7/B7)*1000</f>
        <v>193.38362297785159</v>
      </c>
      <c r="AK7" s="58">
        <f t="shared" si="18"/>
        <v>250.17540309762813</v>
      </c>
      <c r="AL7" s="58">
        <f t="shared" si="19"/>
        <v>364.32382858376286</v>
      </c>
      <c r="AM7" s="58">
        <f t="shared" si="20"/>
        <v>592.8916465830489</v>
      </c>
      <c r="AO7" s="58">
        <f t="shared" si="21"/>
        <v>19.33836229778516</v>
      </c>
      <c r="AP7" s="58">
        <f t="shared" si="22"/>
        <v>25.017540309762815</v>
      </c>
      <c r="AQ7" s="58">
        <f t="shared" si="23"/>
        <v>36.432382858376286</v>
      </c>
      <c r="AR7" s="58">
        <f t="shared" si="24"/>
        <v>59.289164658304891</v>
      </c>
    </row>
    <row r="8" spans="1:48" x14ac:dyDescent="0.25">
      <c r="A8" s="66">
        <v>4</v>
      </c>
      <c r="B8" s="120">
        <v>179.60916845413277</v>
      </c>
      <c r="C8" s="73">
        <v>203.70486797973754</v>
      </c>
      <c r="D8" s="66"/>
      <c r="E8" s="73">
        <v>881.71269658611413</v>
      </c>
      <c r="F8" s="71">
        <v>0.57679999999999998</v>
      </c>
      <c r="G8" s="71">
        <v>1</v>
      </c>
      <c r="H8" s="74">
        <v>3.3</v>
      </c>
      <c r="I8" s="74">
        <f t="shared" si="1"/>
        <v>23.1</v>
      </c>
      <c r="J8" s="74">
        <f t="shared" si="2"/>
        <v>144.60599999999999</v>
      </c>
      <c r="K8" s="74">
        <f t="shared" si="3"/>
        <v>164.00580433955085</v>
      </c>
      <c r="L8" s="67">
        <v>0.53359999999999996</v>
      </c>
      <c r="M8" s="71">
        <v>1.0006999999999999</v>
      </c>
      <c r="N8" s="67">
        <v>3.2</v>
      </c>
      <c r="O8" s="74">
        <f t="shared" si="4"/>
        <v>22.384330968322182</v>
      </c>
      <c r="P8" s="74">
        <f t="shared" si="5"/>
        <v>140.12591186169686</v>
      </c>
      <c r="Q8" s="74">
        <f t="shared" si="6"/>
        <v>158.92468420183536</v>
      </c>
      <c r="R8" s="49">
        <v>0.57210000000000005</v>
      </c>
      <c r="S8" s="64">
        <v>1</v>
      </c>
      <c r="T8" s="74">
        <v>2.9</v>
      </c>
      <c r="U8" s="74">
        <f t="shared" si="7"/>
        <v>20.299999999999997</v>
      </c>
      <c r="V8" s="74">
        <f t="shared" si="8"/>
        <v>127.07799999999997</v>
      </c>
      <c r="W8" s="74">
        <f t="shared" si="9"/>
        <v>144.12631290445373</v>
      </c>
      <c r="X8" s="49">
        <v>0.55689999999999995</v>
      </c>
      <c r="Y8" s="64">
        <v>1.0002</v>
      </c>
      <c r="Z8" s="74">
        <v>2</v>
      </c>
      <c r="AA8" s="58">
        <f t="shared" si="10"/>
        <v>13.997200559888025</v>
      </c>
      <c r="AB8" s="58">
        <f t="shared" si="11"/>
        <v>87.622475504899029</v>
      </c>
      <c r="AC8" s="77">
        <f t="shared" si="12"/>
        <v>99.377581659153549</v>
      </c>
      <c r="AE8" s="58">
        <f t="shared" si="13"/>
        <v>39.699063640186694</v>
      </c>
      <c r="AF8" s="58">
        <f t="shared" si="14"/>
        <v>44.780183777902181</v>
      </c>
      <c r="AG8" s="58">
        <f t="shared" si="15"/>
        <v>59.578555075283816</v>
      </c>
      <c r="AH8" s="58">
        <f t="shared" si="16"/>
        <v>104.32728632058399</v>
      </c>
      <c r="AJ8" s="58">
        <f t="shared" si="17"/>
        <v>221.03027357606604</v>
      </c>
      <c r="AK8" s="58">
        <f t="shared" si="18"/>
        <v>249.3201441959674</v>
      </c>
      <c r="AL8" s="58">
        <f t="shared" si="19"/>
        <v>331.71221484998154</v>
      </c>
      <c r="AM8" s="58">
        <f t="shared" si="20"/>
        <v>580.8572425256026</v>
      </c>
      <c r="AO8" s="58">
        <f t="shared" si="21"/>
        <v>22.103027357606603</v>
      </c>
      <c r="AP8" s="58">
        <f t="shared" si="22"/>
        <v>24.93201441959674</v>
      </c>
      <c r="AQ8" s="58">
        <f t="shared" si="23"/>
        <v>33.171221484998156</v>
      </c>
      <c r="AR8" s="58">
        <f t="shared" si="24"/>
        <v>58.085724252560262</v>
      </c>
    </row>
    <row r="9" spans="1:48" x14ac:dyDescent="0.25">
      <c r="A9" s="66">
        <v>5</v>
      </c>
      <c r="B9" s="120">
        <v>178.29153605015674</v>
      </c>
      <c r="C9" s="73">
        <v>202.88309667644219</v>
      </c>
      <c r="D9" s="66"/>
      <c r="E9" s="73">
        <v>878.78950474861858</v>
      </c>
      <c r="F9" s="71">
        <v>0.55959999999999999</v>
      </c>
      <c r="G9" s="71">
        <v>1.0006999999999999</v>
      </c>
      <c r="H9" s="74">
        <v>3.4</v>
      </c>
      <c r="I9" s="74">
        <f t="shared" si="1"/>
        <v>23.78335165384231</v>
      </c>
      <c r="J9" s="74">
        <f t="shared" si="2"/>
        <v>148.88378135305285</v>
      </c>
      <c r="K9" s="74">
        <f t="shared" si="3"/>
        <v>169.41916186816738</v>
      </c>
      <c r="L9" s="67">
        <v>0.56410000000000005</v>
      </c>
      <c r="M9" s="71">
        <v>1</v>
      </c>
      <c r="N9" s="67">
        <v>3.3</v>
      </c>
      <c r="O9" s="74">
        <f t="shared" si="4"/>
        <v>23.1</v>
      </c>
      <c r="P9" s="74">
        <f t="shared" si="5"/>
        <v>144.60599999999999</v>
      </c>
      <c r="Q9" s="74">
        <f t="shared" si="6"/>
        <v>164.55135071437289</v>
      </c>
      <c r="R9" s="49">
        <v>0.55220000000000002</v>
      </c>
      <c r="S9" s="64">
        <v>1</v>
      </c>
      <c r="T9" s="74">
        <v>2.9</v>
      </c>
      <c r="U9" s="74">
        <f t="shared" si="7"/>
        <v>20.299999999999997</v>
      </c>
      <c r="V9" s="74">
        <f t="shared" si="8"/>
        <v>127.07799999999997</v>
      </c>
      <c r="W9" s="74">
        <f t="shared" si="9"/>
        <v>144.60573244596404</v>
      </c>
      <c r="X9" s="49">
        <v>0.55169999999999997</v>
      </c>
      <c r="Y9" s="64">
        <v>1</v>
      </c>
      <c r="Z9" s="74">
        <v>2.1</v>
      </c>
      <c r="AA9" s="58">
        <f t="shared" si="10"/>
        <v>14.700000000000003</v>
      </c>
      <c r="AB9" s="58">
        <f t="shared" si="11"/>
        <v>92.02200000000002</v>
      </c>
      <c r="AC9" s="77">
        <f t="shared" si="12"/>
        <v>104.71449590914642</v>
      </c>
      <c r="AE9" s="58">
        <f t="shared" si="13"/>
        <v>33.463934808274814</v>
      </c>
      <c r="AF9" s="58">
        <f t="shared" si="14"/>
        <v>38.331745962069306</v>
      </c>
      <c r="AG9" s="58">
        <f t="shared" si="15"/>
        <v>58.277364230478156</v>
      </c>
      <c r="AH9" s="58">
        <f t="shared" si="16"/>
        <v>98.168600767295771</v>
      </c>
      <c r="AJ9" s="58">
        <f t="shared" si="17"/>
        <v>187.6922233642139</v>
      </c>
      <c r="AK9" s="58">
        <f t="shared" si="18"/>
        <v>214.99475976967224</v>
      </c>
      <c r="AL9" s="58">
        <f t="shared" si="19"/>
        <v>326.8655681674291</v>
      </c>
      <c r="AM9" s="58">
        <f t="shared" si="20"/>
        <v>550.60718496294248</v>
      </c>
      <c r="AO9" s="58">
        <f t="shared" si="21"/>
        <v>18.769222336421389</v>
      </c>
      <c r="AP9" s="58">
        <f t="shared" si="22"/>
        <v>21.499475976967226</v>
      </c>
      <c r="AQ9" s="58">
        <f t="shared" si="23"/>
        <v>32.686556816742907</v>
      </c>
      <c r="AR9" s="58">
        <f t="shared" si="24"/>
        <v>55.06071849629425</v>
      </c>
    </row>
    <row r="10" spans="1:48" x14ac:dyDescent="0.25">
      <c r="A10" s="66">
        <v>6</v>
      </c>
      <c r="B10" s="120">
        <v>200.55993415473634</v>
      </c>
      <c r="C10" s="73">
        <v>231.2057645009609</v>
      </c>
      <c r="D10" s="66"/>
      <c r="E10" s="73">
        <v>867.45213549337268</v>
      </c>
      <c r="F10" s="71">
        <v>0.54059999999999997</v>
      </c>
      <c r="G10" s="71">
        <v>1</v>
      </c>
      <c r="H10" s="74">
        <v>3.6</v>
      </c>
      <c r="I10" s="74">
        <f t="shared" si="1"/>
        <v>25.2</v>
      </c>
      <c r="J10" s="74">
        <f t="shared" si="2"/>
        <v>157.75199999999998</v>
      </c>
      <c r="K10" s="74">
        <f t="shared" si="3"/>
        <v>181.85671986417654</v>
      </c>
      <c r="L10" s="67">
        <v>0.5585</v>
      </c>
      <c r="M10" s="71">
        <v>1.0004</v>
      </c>
      <c r="N10" s="67">
        <v>3.5</v>
      </c>
      <c r="O10" s="74">
        <f t="shared" si="4"/>
        <v>24.490203918432631</v>
      </c>
      <c r="P10" s="74">
        <f t="shared" si="5"/>
        <v>153.30867652938826</v>
      </c>
      <c r="Q10" s="74">
        <f t="shared" si="6"/>
        <v>176.73445053218103</v>
      </c>
      <c r="R10" s="49">
        <v>0.56520000000000004</v>
      </c>
      <c r="S10" s="64">
        <v>1.0003</v>
      </c>
      <c r="T10" s="74">
        <v>3.4</v>
      </c>
      <c r="U10" s="74">
        <f t="shared" si="7"/>
        <v>23.792862141357592</v>
      </c>
      <c r="V10" s="74">
        <f t="shared" si="8"/>
        <v>148.94331700489852</v>
      </c>
      <c r="W10" s="74">
        <f t="shared" si="9"/>
        <v>171.70205814316822</v>
      </c>
      <c r="X10" s="49">
        <v>0.56920000000000004</v>
      </c>
      <c r="Y10" s="64">
        <v>1.0004</v>
      </c>
      <c r="Z10" s="74">
        <v>1.9</v>
      </c>
      <c r="AA10" s="58">
        <f t="shared" si="10"/>
        <v>13.294682127149141</v>
      </c>
      <c r="AB10" s="58">
        <f t="shared" si="11"/>
        <v>83.224710115953613</v>
      </c>
      <c r="AC10" s="77">
        <f t="shared" si="12"/>
        <v>95.941558860326822</v>
      </c>
      <c r="AE10" s="58">
        <f t="shared" si="13"/>
        <v>49.349044636784356</v>
      </c>
      <c r="AF10" s="58">
        <f t="shared" si="14"/>
        <v>54.471313968779867</v>
      </c>
      <c r="AG10" s="58">
        <f t="shared" si="15"/>
        <v>59.50370635779268</v>
      </c>
      <c r="AH10" s="58">
        <f t="shared" si="16"/>
        <v>135.26420564063409</v>
      </c>
      <c r="AJ10" s="58">
        <f t="shared" si="17"/>
        <v>246.05634642216475</v>
      </c>
      <c r="AK10" s="58">
        <f t="shared" si="18"/>
        <v>271.59618992871259</v>
      </c>
      <c r="AL10" s="58">
        <f t="shared" si="19"/>
        <v>296.68790333708569</v>
      </c>
      <c r="AM10" s="58">
        <f t="shared" si="20"/>
        <v>674.43283829697918</v>
      </c>
      <c r="AO10" s="58">
        <f t="shared" si="21"/>
        <v>24.605634642216476</v>
      </c>
      <c r="AP10" s="58">
        <f t="shared" si="22"/>
        <v>27.159618992871259</v>
      </c>
      <c r="AQ10" s="58">
        <f t="shared" si="23"/>
        <v>29.668790333708568</v>
      </c>
      <c r="AR10" s="58">
        <f t="shared" si="24"/>
        <v>67.443283829697918</v>
      </c>
    </row>
    <row r="11" spans="1:48" x14ac:dyDescent="0.25">
      <c r="A11" s="66">
        <v>7</v>
      </c>
      <c r="B11" s="120">
        <v>173.05963440215763</v>
      </c>
      <c r="C11" s="73">
        <v>195.1674206579043</v>
      </c>
      <c r="D11" s="66"/>
      <c r="E11" s="73">
        <v>886.72399224613469</v>
      </c>
      <c r="F11" s="71">
        <v>0.56010000000000004</v>
      </c>
      <c r="G11" s="71">
        <v>1.0003</v>
      </c>
      <c r="H11" s="74">
        <v>3.7</v>
      </c>
      <c r="I11" s="74">
        <f t="shared" si="1"/>
        <v>25.892232330300914</v>
      </c>
      <c r="J11" s="74">
        <f t="shared" si="2"/>
        <v>162.08537438768371</v>
      </c>
      <c r="K11" s="74">
        <f t="shared" si="3"/>
        <v>182.79123583552757</v>
      </c>
      <c r="L11" s="67">
        <v>0.55110000000000003</v>
      </c>
      <c r="M11" s="71">
        <v>1.0005999999999999</v>
      </c>
      <c r="N11" s="67">
        <v>3.6</v>
      </c>
      <c r="O11" s="74">
        <f t="shared" si="4"/>
        <v>25.184889066560064</v>
      </c>
      <c r="P11" s="74">
        <f t="shared" si="5"/>
        <v>157.65740555666599</v>
      </c>
      <c r="Q11" s="74">
        <f t="shared" si="6"/>
        <v>177.79760887861917</v>
      </c>
      <c r="R11" s="49">
        <v>0.5484</v>
      </c>
      <c r="S11" s="64">
        <v>1.0005999999999999</v>
      </c>
      <c r="T11" s="74">
        <v>2.8</v>
      </c>
      <c r="U11" s="74">
        <f t="shared" si="7"/>
        <v>19.588247051768938</v>
      </c>
      <c r="V11" s="74">
        <f t="shared" si="8"/>
        <v>122.62242654407355</v>
      </c>
      <c r="W11" s="74">
        <f t="shared" si="9"/>
        <v>138.28702912781489</v>
      </c>
      <c r="X11" s="49">
        <v>0.55659999999999998</v>
      </c>
      <c r="Y11" s="64">
        <v>1.0002</v>
      </c>
      <c r="Z11" s="74">
        <v>2.2999999999999998</v>
      </c>
      <c r="AA11" s="58">
        <f t="shared" si="10"/>
        <v>16.096780643871224</v>
      </c>
      <c r="AB11" s="58">
        <f t="shared" si="11"/>
        <v>100.76584683063386</v>
      </c>
      <c r="AC11" s="77">
        <f t="shared" si="12"/>
        <v>113.63834486465944</v>
      </c>
      <c r="AE11" s="58">
        <f t="shared" si="13"/>
        <v>12.376184822376729</v>
      </c>
      <c r="AF11" s="58">
        <f t="shared" si="14"/>
        <v>17.369811779285129</v>
      </c>
      <c r="AG11" s="58">
        <f t="shared" si="15"/>
        <v>56.880391530089412</v>
      </c>
      <c r="AH11" s="58">
        <f t="shared" si="16"/>
        <v>81.529075793244857</v>
      </c>
      <c r="AJ11" s="58">
        <f t="shared" si="17"/>
        <v>71.513989181421891</v>
      </c>
      <c r="AK11" s="58">
        <f t="shared" si="18"/>
        <v>100.36893836792117</v>
      </c>
      <c r="AL11" s="58">
        <f t="shared" si="19"/>
        <v>328.67509356867248</v>
      </c>
      <c r="AM11" s="58">
        <f t="shared" si="20"/>
        <v>471.1039409905768</v>
      </c>
      <c r="AO11" s="58">
        <f t="shared" si="21"/>
        <v>7.1513989181421893</v>
      </c>
      <c r="AP11" s="58">
        <f t="shared" si="22"/>
        <v>10.036893836792117</v>
      </c>
      <c r="AQ11" s="58">
        <f t="shared" si="23"/>
        <v>32.867509356867245</v>
      </c>
      <c r="AR11" s="58">
        <f t="shared" si="24"/>
        <v>47.110394099057679</v>
      </c>
    </row>
    <row r="12" spans="1:48" x14ac:dyDescent="0.25">
      <c r="A12" s="66">
        <v>8</v>
      </c>
      <c r="B12" s="120">
        <v>153.41675408362053</v>
      </c>
      <c r="C12" s="109">
        <v>194.4</v>
      </c>
      <c r="D12" s="66"/>
      <c r="E12" s="73">
        <v>880.24790083966457</v>
      </c>
      <c r="F12" s="71">
        <v>0.54979999999999996</v>
      </c>
      <c r="G12" s="71">
        <v>1.0004</v>
      </c>
      <c r="H12" s="74">
        <v>3.5</v>
      </c>
      <c r="I12" s="74">
        <f t="shared" si="1"/>
        <v>24.490203918432631</v>
      </c>
      <c r="J12" s="74">
        <f t="shared" si="2"/>
        <v>153.30867652938826</v>
      </c>
      <c r="K12" s="74">
        <f t="shared" si="3"/>
        <v>174.16534181240056</v>
      </c>
      <c r="L12" s="67">
        <v>0.53500000000000003</v>
      </c>
      <c r="M12" s="71">
        <v>1.0012000000000001</v>
      </c>
      <c r="N12" s="67">
        <v>3.2</v>
      </c>
      <c r="O12" s="74">
        <f t="shared" si="4"/>
        <v>22.373152217339197</v>
      </c>
      <c r="P12" s="74">
        <f t="shared" si="5"/>
        <v>140.05593288054337</v>
      </c>
      <c r="Q12" s="74">
        <f t="shared" si="6"/>
        <v>159.10964711979958</v>
      </c>
      <c r="R12" s="49">
        <v>0.55840000000000001</v>
      </c>
      <c r="S12" s="64">
        <v>1.0004999999999999</v>
      </c>
      <c r="T12" s="74">
        <v>3.1</v>
      </c>
      <c r="U12" s="74">
        <f t="shared" si="7"/>
        <v>21.689155422288859</v>
      </c>
      <c r="V12" s="74">
        <f t="shared" si="8"/>
        <v>135.77411294352825</v>
      </c>
      <c r="W12" s="74">
        <f t="shared" si="9"/>
        <v>154.24531295560482</v>
      </c>
      <c r="X12" s="49">
        <v>0.56720000000000004</v>
      </c>
      <c r="Y12" s="64">
        <v>1.0002</v>
      </c>
      <c r="Z12" s="74">
        <v>2.1</v>
      </c>
      <c r="AA12" s="58">
        <f t="shared" si="10"/>
        <v>14.697060587882426</v>
      </c>
      <c r="AB12" s="58">
        <f t="shared" si="11"/>
        <v>92.003599280143987</v>
      </c>
      <c r="AC12" s="77">
        <f t="shared" si="12"/>
        <v>104.52010074932545</v>
      </c>
      <c r="AE12" s="58">
        <f>C12-K12</f>
        <v>20.23465818759945</v>
      </c>
      <c r="AF12" s="58">
        <f t="shared" si="14"/>
        <v>35.29035288020043</v>
      </c>
      <c r="AG12" s="58">
        <f t="shared" si="15"/>
        <v>40.154687044395189</v>
      </c>
      <c r="AH12" s="58">
        <f t="shared" si="16"/>
        <v>89.879899250674555</v>
      </c>
      <c r="AJ12" s="58">
        <f t="shared" si="17"/>
        <v>131.89340570046511</v>
      </c>
      <c r="AK12" s="58">
        <f t="shared" si="18"/>
        <v>230.02932822425154</v>
      </c>
      <c r="AL12" s="58">
        <f t="shared" si="19"/>
        <v>261.73599672502968</v>
      </c>
      <c r="AM12" s="58">
        <f t="shared" si="20"/>
        <v>585.85452278363994</v>
      </c>
      <c r="AO12" s="58">
        <f t="shared" si="21"/>
        <v>13.189340570046511</v>
      </c>
      <c r="AP12" s="58">
        <f t="shared" si="22"/>
        <v>23.002932822425155</v>
      </c>
      <c r="AQ12" s="58">
        <f t="shared" si="23"/>
        <v>26.173599672502966</v>
      </c>
      <c r="AR12" s="58">
        <f t="shared" si="24"/>
        <v>58.585452278363995</v>
      </c>
    </row>
    <row r="13" spans="1:48" x14ac:dyDescent="0.25">
      <c r="A13" s="66">
        <v>9</v>
      </c>
      <c r="B13" s="120">
        <v>135.74872589187569</v>
      </c>
      <c r="C13" s="73">
        <v>154.32349946680986</v>
      </c>
      <c r="D13" s="66"/>
      <c r="E13" s="73">
        <v>879.63742632126468</v>
      </c>
      <c r="F13" s="71">
        <v>0.58750000000000002</v>
      </c>
      <c r="G13" s="71">
        <v>1</v>
      </c>
      <c r="H13" s="74">
        <v>2.7</v>
      </c>
      <c r="I13" s="74">
        <f t="shared" si="1"/>
        <v>18.899999999999999</v>
      </c>
      <c r="J13" s="74">
        <f t="shared" si="2"/>
        <v>118.31399999999999</v>
      </c>
      <c r="K13" s="74">
        <f t="shared" si="3"/>
        <v>134.503144659046</v>
      </c>
      <c r="L13" s="67">
        <v>0.55720000000000003</v>
      </c>
      <c r="M13" s="71">
        <v>1.0009999999999999</v>
      </c>
      <c r="N13" s="67">
        <v>2.9</v>
      </c>
      <c r="O13" s="74">
        <f t="shared" si="4"/>
        <v>20.27972027972028</v>
      </c>
      <c r="P13" s="74">
        <f t="shared" si="5"/>
        <v>126.95104895104895</v>
      </c>
      <c r="Q13" s="74">
        <f t="shared" si="6"/>
        <v>144.32201854117491</v>
      </c>
      <c r="R13" s="49">
        <v>0.54449999999999998</v>
      </c>
      <c r="S13" s="64">
        <v>1</v>
      </c>
      <c r="T13" s="74">
        <v>2.2999999999999998</v>
      </c>
      <c r="U13" s="74">
        <f t="shared" si="7"/>
        <v>16.100000000000001</v>
      </c>
      <c r="V13" s="74">
        <f t="shared" si="8"/>
        <v>100.786</v>
      </c>
      <c r="W13" s="74">
        <f t="shared" si="9"/>
        <v>114.57675285770587</v>
      </c>
      <c r="X13" s="49">
        <v>0.55979999999999996</v>
      </c>
      <c r="Y13" s="64">
        <v>1</v>
      </c>
      <c r="Z13" s="74">
        <v>1.7</v>
      </c>
      <c r="AA13" s="58">
        <f t="shared" si="10"/>
        <v>11.899999999999999</v>
      </c>
      <c r="AB13" s="58">
        <f t="shared" si="11"/>
        <v>74.493999999999986</v>
      </c>
      <c r="AC13" s="77">
        <f t="shared" si="12"/>
        <v>84.687165155695638</v>
      </c>
      <c r="AE13" s="58">
        <f t="shared" si="13"/>
        <v>19.820354807763863</v>
      </c>
      <c r="AF13" s="58">
        <f t="shared" si="14"/>
        <v>10.001480925634951</v>
      </c>
      <c r="AG13" s="58">
        <f t="shared" si="15"/>
        <v>39.746746609103994</v>
      </c>
      <c r="AH13" s="58">
        <f t="shared" si="16"/>
        <v>69.636334311114226</v>
      </c>
      <c r="AJ13" s="58">
        <f t="shared" si="17"/>
        <v>146.00766730990051</v>
      </c>
      <c r="AK13" s="58">
        <f t="shared" si="18"/>
        <v>73.676425763297132</v>
      </c>
      <c r="AL13" s="58">
        <f t="shared" si="19"/>
        <v>292.79646160924125</v>
      </c>
      <c r="AM13" s="58">
        <f t="shared" si="20"/>
        <v>512.97965305825255</v>
      </c>
      <c r="AO13" s="58">
        <f t="shared" si="21"/>
        <v>14.600766730990051</v>
      </c>
      <c r="AP13" s="58">
        <f t="shared" si="22"/>
        <v>7.3676425763297129</v>
      </c>
      <c r="AQ13" s="58">
        <f t="shared" si="23"/>
        <v>29.279646160924123</v>
      </c>
      <c r="AR13" s="58">
        <f t="shared" si="24"/>
        <v>51.297965305825258</v>
      </c>
    </row>
    <row r="14" spans="1:48" x14ac:dyDescent="0.25">
      <c r="A14" s="66">
        <v>10</v>
      </c>
      <c r="B14" s="120">
        <v>139.76662022292996</v>
      </c>
      <c r="C14" s="73">
        <v>158.54246604923634</v>
      </c>
      <c r="D14" s="66"/>
      <c r="E14" s="73">
        <v>881.57213461991046</v>
      </c>
      <c r="F14" s="71">
        <v>0.56310000000000004</v>
      </c>
      <c r="G14" s="71">
        <v>1.0004999999999999</v>
      </c>
      <c r="H14" s="74">
        <v>2.8</v>
      </c>
      <c r="I14" s="74">
        <f t="shared" si="1"/>
        <v>19.590204897551224</v>
      </c>
      <c r="J14" s="74">
        <f t="shared" si="2"/>
        <v>122.63468265867066</v>
      </c>
      <c r="K14" s="74">
        <f t="shared" si="3"/>
        <v>139.10907325983547</v>
      </c>
      <c r="L14" s="67">
        <v>0.55359999999999998</v>
      </c>
      <c r="M14" s="71">
        <v>1</v>
      </c>
      <c r="N14" s="67">
        <v>2.4</v>
      </c>
      <c r="O14" s="74">
        <f t="shared" si="4"/>
        <v>16.8</v>
      </c>
      <c r="P14" s="74">
        <f t="shared" si="5"/>
        <v>105.16800000000001</v>
      </c>
      <c r="Q14" s="74">
        <f t="shared" si="6"/>
        <v>119.29596668268464</v>
      </c>
      <c r="R14" s="49">
        <v>0.55020000000000002</v>
      </c>
      <c r="S14" s="64">
        <v>1.0004</v>
      </c>
      <c r="T14" s="74">
        <v>2.2999999999999998</v>
      </c>
      <c r="U14" s="74">
        <f t="shared" si="7"/>
        <v>16.093562574970012</v>
      </c>
      <c r="V14" s="74">
        <f t="shared" si="8"/>
        <v>100.74570171931227</v>
      </c>
      <c r="W14" s="74">
        <f t="shared" si="9"/>
        <v>114.27958956841205</v>
      </c>
      <c r="X14" s="49">
        <v>0.5827</v>
      </c>
      <c r="Y14" s="64">
        <v>1</v>
      </c>
      <c r="Z14" s="74">
        <v>1.5</v>
      </c>
      <c r="AA14" s="58">
        <f t="shared" si="10"/>
        <v>10.5</v>
      </c>
      <c r="AB14" s="58">
        <f t="shared" si="11"/>
        <v>65.73</v>
      </c>
      <c r="AC14" s="77">
        <f t="shared" si="12"/>
        <v>74.559979176677899</v>
      </c>
      <c r="AE14" s="58">
        <f t="shared" si="13"/>
        <v>19.43339278940087</v>
      </c>
      <c r="AF14" s="58">
        <f t="shared" si="14"/>
        <v>39.246499366551703</v>
      </c>
      <c r="AG14" s="58">
        <f t="shared" si="15"/>
        <v>44.262876480824289</v>
      </c>
      <c r="AH14" s="58">
        <f t="shared" si="16"/>
        <v>83.982486872558439</v>
      </c>
      <c r="AJ14" s="58">
        <f t="shared" si="17"/>
        <v>139.0417308396261</v>
      </c>
      <c r="AK14" s="58">
        <f t="shared" si="18"/>
        <v>280.80023187190847</v>
      </c>
      <c r="AL14" s="58">
        <f t="shared" si="19"/>
        <v>316.69132737290425</v>
      </c>
      <c r="AM14" s="58">
        <f t="shared" si="20"/>
        <v>600.87656651212603</v>
      </c>
      <c r="AO14" s="58">
        <f t="shared" si="21"/>
        <v>13.904173083962609</v>
      </c>
      <c r="AP14" s="58">
        <f t="shared" si="22"/>
        <v>28.080023187190847</v>
      </c>
      <c r="AQ14" s="58">
        <f t="shared" si="23"/>
        <v>31.669132737290425</v>
      </c>
      <c r="AR14" s="58">
        <f t="shared" si="24"/>
        <v>60.087656651212605</v>
      </c>
    </row>
    <row r="15" spans="1:48" x14ac:dyDescent="0.25">
      <c r="A15" s="66">
        <v>11</v>
      </c>
      <c r="B15" s="120">
        <v>143.28888334995017</v>
      </c>
      <c r="C15" s="73">
        <v>160.56285550664117</v>
      </c>
      <c r="D15" s="66"/>
      <c r="E15" s="73">
        <v>892.41613757936352</v>
      </c>
      <c r="F15" s="71">
        <v>0.56830000000000003</v>
      </c>
      <c r="G15" s="71">
        <v>1.0002</v>
      </c>
      <c r="H15" s="74">
        <v>3</v>
      </c>
      <c r="I15" s="74">
        <f t="shared" si="1"/>
        <v>20.995800839832036</v>
      </c>
      <c r="J15" s="74">
        <f t="shared" si="2"/>
        <v>131.43371325734853</v>
      </c>
      <c r="K15" s="74">
        <f t="shared" si="3"/>
        <v>147.27850351726747</v>
      </c>
      <c r="L15" s="67">
        <v>0.52659999999999996</v>
      </c>
      <c r="M15" s="71">
        <v>1</v>
      </c>
      <c r="N15" s="67">
        <v>2.5</v>
      </c>
      <c r="O15" s="74">
        <f t="shared" si="4"/>
        <v>17.5</v>
      </c>
      <c r="P15" s="74">
        <f t="shared" si="5"/>
        <v>109.55</v>
      </c>
      <c r="Q15" s="74">
        <f t="shared" si="6"/>
        <v>122.75663268164243</v>
      </c>
      <c r="R15" s="49">
        <v>0.54620000000000002</v>
      </c>
      <c r="S15" s="64">
        <v>1.0004</v>
      </c>
      <c r="T15" s="74">
        <v>2.5</v>
      </c>
      <c r="U15" s="74">
        <f t="shared" si="7"/>
        <v>17.49300279888045</v>
      </c>
      <c r="V15" s="74">
        <f t="shared" si="8"/>
        <v>109.50619752099162</v>
      </c>
      <c r="W15" s="74">
        <f t="shared" si="9"/>
        <v>122.70754966177773</v>
      </c>
      <c r="X15" s="49">
        <v>0.56540000000000001</v>
      </c>
      <c r="Y15" s="64">
        <v>1</v>
      </c>
      <c r="Z15" s="74">
        <v>1.4</v>
      </c>
      <c r="AA15" s="58">
        <f t="shared" si="10"/>
        <v>9.7999999999999989</v>
      </c>
      <c r="AB15" s="58">
        <f t="shared" si="11"/>
        <v>61.347999999999992</v>
      </c>
      <c r="AC15" s="77">
        <f t="shared" si="12"/>
        <v>68.743714301719749</v>
      </c>
      <c r="AE15" s="58">
        <f t="shared" si="13"/>
        <v>13.284351989373704</v>
      </c>
      <c r="AF15" s="58">
        <f t="shared" si="14"/>
        <v>37.806222824998741</v>
      </c>
      <c r="AG15" s="58">
        <f t="shared" si="15"/>
        <v>37.855305844863437</v>
      </c>
      <c r="AH15" s="58">
        <f t="shared" si="16"/>
        <v>91.819141204921422</v>
      </c>
      <c r="AJ15" s="58">
        <f t="shared" si="17"/>
        <v>92.710276462478433</v>
      </c>
      <c r="AK15" s="58">
        <f t="shared" si="18"/>
        <v>263.84616825204597</v>
      </c>
      <c r="AL15" s="58">
        <f t="shared" si="19"/>
        <v>264.18871415454157</v>
      </c>
      <c r="AM15" s="58">
        <f t="shared" si="20"/>
        <v>640.79738119442436</v>
      </c>
      <c r="AO15" s="58">
        <f t="shared" si="21"/>
        <v>9.2710276462478429</v>
      </c>
      <c r="AP15" s="58">
        <f t="shared" si="22"/>
        <v>26.384616825204596</v>
      </c>
      <c r="AQ15" s="58">
        <f t="shared" si="23"/>
        <v>26.418871415454156</v>
      </c>
      <c r="AR15" s="58">
        <f t="shared" si="24"/>
        <v>64.079738119442439</v>
      </c>
    </row>
    <row r="16" spans="1:48" x14ac:dyDescent="0.25">
      <c r="A16" s="66">
        <v>12</v>
      </c>
      <c r="B16" s="120">
        <v>157.25766135079738</v>
      </c>
      <c r="C16" s="73">
        <v>175.81728085973046</v>
      </c>
      <c r="D16" s="66"/>
      <c r="E16" s="73">
        <v>894.43802441842911</v>
      </c>
      <c r="F16" s="71">
        <v>0.55220000000000002</v>
      </c>
      <c r="G16" s="71">
        <v>1</v>
      </c>
      <c r="H16" s="74">
        <v>2.6</v>
      </c>
      <c r="I16" s="74">
        <f t="shared" si="1"/>
        <v>18.2</v>
      </c>
      <c r="J16" s="74">
        <f t="shared" si="2"/>
        <v>113.93199999999999</v>
      </c>
      <c r="K16" s="74">
        <f t="shared" si="3"/>
        <v>127.37830558364233</v>
      </c>
      <c r="L16" s="67">
        <v>0.54349999999999998</v>
      </c>
      <c r="M16" s="71">
        <v>1.0004</v>
      </c>
      <c r="N16" s="67">
        <v>2.2000000000000002</v>
      </c>
      <c r="O16" s="74">
        <f t="shared" si="4"/>
        <v>15.393842463014796</v>
      </c>
      <c r="P16" s="74">
        <f t="shared" si="5"/>
        <v>96.365453818472616</v>
      </c>
      <c r="Q16" s="74">
        <f t="shared" si="6"/>
        <v>107.73854776705208</v>
      </c>
      <c r="R16" s="49">
        <v>0.56200000000000006</v>
      </c>
      <c r="S16" s="64">
        <v>1</v>
      </c>
      <c r="T16" s="74">
        <v>2.2000000000000002</v>
      </c>
      <c r="U16" s="74">
        <f t="shared" si="7"/>
        <v>15.400000000000002</v>
      </c>
      <c r="V16" s="74">
        <f t="shared" si="8"/>
        <v>96.404000000000011</v>
      </c>
      <c r="W16" s="74">
        <f t="shared" si="9"/>
        <v>107.7816431861589</v>
      </c>
      <c r="X16" s="49">
        <v>0.54110000000000003</v>
      </c>
      <c r="Y16" s="64">
        <v>1.0006999999999999</v>
      </c>
      <c r="Z16" s="74">
        <v>1.3</v>
      </c>
      <c r="AA16" s="58">
        <f t="shared" si="10"/>
        <v>9.0936344558808848</v>
      </c>
      <c r="AB16" s="58">
        <f t="shared" si="11"/>
        <v>56.92615169381434</v>
      </c>
      <c r="AC16" s="77">
        <f t="shared" si="12"/>
        <v>63.644601570721676</v>
      </c>
      <c r="AE16" s="58">
        <f t="shared" si="13"/>
        <v>48.438975276088129</v>
      </c>
      <c r="AF16" s="58">
        <f t="shared" si="14"/>
        <v>68.078733092678377</v>
      </c>
      <c r="AG16" s="58">
        <f t="shared" si="15"/>
        <v>68.035637673571557</v>
      </c>
      <c r="AH16" s="58">
        <f t="shared" si="16"/>
        <v>112.17267928900878</v>
      </c>
      <c r="AJ16" s="58">
        <f t="shared" si="17"/>
        <v>308.02299143972687</v>
      </c>
      <c r="AK16" s="58">
        <f t="shared" si="18"/>
        <v>432.91202799216234</v>
      </c>
      <c r="AL16" s="58">
        <f t="shared" si="19"/>
        <v>432.63798462450285</v>
      </c>
      <c r="AM16" s="58">
        <f t="shared" si="20"/>
        <v>713.30502008918506</v>
      </c>
      <c r="AO16" s="58">
        <f t="shared" si="21"/>
        <v>30.802299143972686</v>
      </c>
      <c r="AP16" s="58">
        <f t="shared" si="22"/>
        <v>43.291202799216236</v>
      </c>
      <c r="AQ16" s="58">
        <f t="shared" si="23"/>
        <v>43.263798462450282</v>
      </c>
      <c r="AR16" s="58">
        <f t="shared" si="24"/>
        <v>71.330502008918501</v>
      </c>
    </row>
    <row r="17" spans="1:44" x14ac:dyDescent="0.25">
      <c r="A17" s="66">
        <v>13</v>
      </c>
      <c r="B17" s="120">
        <v>156.99865242563388</v>
      </c>
      <c r="C17" s="73">
        <v>176.05389783877158</v>
      </c>
      <c r="D17" s="66"/>
      <c r="E17" s="73">
        <v>891.76470588235259</v>
      </c>
      <c r="F17" s="71">
        <v>0.55369999999999997</v>
      </c>
      <c r="G17" s="71">
        <v>1.0003</v>
      </c>
      <c r="H17" s="74">
        <v>3</v>
      </c>
      <c r="I17" s="74">
        <f t="shared" si="1"/>
        <v>20.993701889433172</v>
      </c>
      <c r="J17" s="74">
        <f t="shared" si="2"/>
        <v>131.42057382785165</v>
      </c>
      <c r="K17" s="74">
        <f t="shared" si="3"/>
        <v>147.37135587555929</v>
      </c>
      <c r="L17" s="67">
        <v>0.52800000000000002</v>
      </c>
      <c r="M17" s="71">
        <v>1.0007999999999999</v>
      </c>
      <c r="N17" s="67">
        <v>2.8</v>
      </c>
      <c r="O17" s="74">
        <f t="shared" si="4"/>
        <v>19.584332533972823</v>
      </c>
      <c r="P17" s="74">
        <f t="shared" si="5"/>
        <v>122.59792166266988</v>
      </c>
      <c r="Q17" s="74">
        <f t="shared" si="6"/>
        <v>137.47788049243988</v>
      </c>
      <c r="R17" s="49">
        <v>0.55669999999999997</v>
      </c>
      <c r="S17" s="64">
        <v>1</v>
      </c>
      <c r="T17" s="74">
        <v>2.2999999999999998</v>
      </c>
      <c r="U17" s="74">
        <f t="shared" si="7"/>
        <v>16.100000000000001</v>
      </c>
      <c r="V17" s="74">
        <f t="shared" si="8"/>
        <v>100.786</v>
      </c>
      <c r="W17" s="74">
        <f t="shared" si="9"/>
        <v>113.01860158311349</v>
      </c>
      <c r="X17" s="49">
        <v>0.55149999999999999</v>
      </c>
      <c r="Y17" s="64">
        <v>1.0002</v>
      </c>
      <c r="Z17" s="74">
        <v>1.9</v>
      </c>
      <c r="AA17" s="58">
        <f t="shared" si="10"/>
        <v>13.297340531893621</v>
      </c>
      <c r="AB17" s="58">
        <f t="shared" si="11"/>
        <v>83.24135172965407</v>
      </c>
      <c r="AC17" s="77">
        <f t="shared" si="12"/>
        <v>93.344523707395766</v>
      </c>
      <c r="AE17" s="58">
        <f t="shared" si="13"/>
        <v>28.682541963212287</v>
      </c>
      <c r="AF17" s="58">
        <f t="shared" si="14"/>
        <v>38.576017346331696</v>
      </c>
      <c r="AG17" s="58">
        <f t="shared" si="15"/>
        <v>63.035296255658082</v>
      </c>
      <c r="AH17" s="58">
        <f t="shared" si="16"/>
        <v>82.70937413137581</v>
      </c>
      <c r="AJ17" s="58">
        <f t="shared" si="17"/>
        <v>182.69291818793445</v>
      </c>
      <c r="AK17" s="58">
        <f t="shared" si="18"/>
        <v>245.70922584577048</v>
      </c>
      <c r="AL17" s="58">
        <f t="shared" si="19"/>
        <v>401.50214846918027</v>
      </c>
      <c r="AM17" s="58">
        <f t="shared" si="20"/>
        <v>526.81582200556193</v>
      </c>
      <c r="AO17" s="58">
        <f t="shared" si="21"/>
        <v>18.269291818793445</v>
      </c>
      <c r="AP17" s="58">
        <f t="shared" si="22"/>
        <v>24.570922584577048</v>
      </c>
      <c r="AQ17" s="58">
        <f t="shared" si="23"/>
        <v>40.150214846918026</v>
      </c>
      <c r="AR17" s="58">
        <f t="shared" si="24"/>
        <v>52.681582200556193</v>
      </c>
    </row>
    <row r="18" spans="1:44" x14ac:dyDescent="0.25">
      <c r="A18" s="66">
        <v>14</v>
      </c>
      <c r="B18" s="120">
        <v>136.5826030671181</v>
      </c>
      <c r="C18" s="109">
        <v>167.8</v>
      </c>
      <c r="D18" s="66"/>
      <c r="E18" s="73">
        <v>877.55305867665379</v>
      </c>
      <c r="F18" s="71">
        <v>0.57210000000000005</v>
      </c>
      <c r="G18" s="71">
        <v>1.0004</v>
      </c>
      <c r="H18" s="74">
        <v>3.2</v>
      </c>
      <c r="I18" s="74">
        <f t="shared" si="1"/>
        <v>22.391043582566976</v>
      </c>
      <c r="J18" s="74">
        <f t="shared" si="2"/>
        <v>140.16793282686928</v>
      </c>
      <c r="K18" s="74">
        <f t="shared" si="3"/>
        <v>159.72587804347913</v>
      </c>
      <c r="L18" s="67">
        <v>0.5595</v>
      </c>
      <c r="M18" s="71">
        <v>1</v>
      </c>
      <c r="N18" s="67">
        <v>2.5</v>
      </c>
      <c r="O18" s="74">
        <f t="shared" si="4"/>
        <v>17.5</v>
      </c>
      <c r="P18" s="74">
        <f t="shared" si="5"/>
        <v>109.55</v>
      </c>
      <c r="Q18" s="74">
        <f t="shared" si="6"/>
        <v>124.83575655835662</v>
      </c>
      <c r="R18" s="49">
        <v>0.53659999999999997</v>
      </c>
      <c r="S18" s="64">
        <v>1.0004</v>
      </c>
      <c r="T18" s="74">
        <v>2.1</v>
      </c>
      <c r="U18" s="74">
        <f t="shared" si="7"/>
        <v>14.69412235105958</v>
      </c>
      <c r="V18" s="74">
        <f t="shared" si="8"/>
        <v>91.985205917632967</v>
      </c>
      <c r="W18" s="74">
        <f t="shared" si="9"/>
        <v>104.82010746603318</v>
      </c>
      <c r="X18" s="49">
        <v>0.5696</v>
      </c>
      <c r="Y18" s="64">
        <v>1</v>
      </c>
      <c r="Z18" s="74">
        <v>1.5</v>
      </c>
      <c r="AA18" s="58">
        <f t="shared" si="10"/>
        <v>10.5</v>
      </c>
      <c r="AB18" s="58">
        <f t="shared" si="11"/>
        <v>65.73</v>
      </c>
      <c r="AC18" s="77">
        <f t="shared" si="12"/>
        <v>74.901453935013976</v>
      </c>
      <c r="AE18" s="58">
        <f>C18-K18</f>
        <v>8.0741219565208837</v>
      </c>
      <c r="AF18" s="58">
        <f t="shared" si="14"/>
        <v>42.96424344164339</v>
      </c>
      <c r="AG18" s="58">
        <f t="shared" si="15"/>
        <v>62.979892533966833</v>
      </c>
      <c r="AH18" s="58">
        <f t="shared" si="16"/>
        <v>92.898546064986036</v>
      </c>
      <c r="AJ18" s="58">
        <f t="shared" si="17"/>
        <v>59.115302939080586</v>
      </c>
      <c r="AK18" s="58">
        <f t="shared" si="18"/>
        <v>314.56600238121337</v>
      </c>
      <c r="AL18" s="58">
        <f t="shared" si="19"/>
        <v>461.1121117893606</v>
      </c>
      <c r="AM18" s="58">
        <f t="shared" si="20"/>
        <v>680.16382744832254</v>
      </c>
      <c r="AO18" s="58">
        <f t="shared" si="21"/>
        <v>5.9115302939080587</v>
      </c>
      <c r="AP18" s="58">
        <f t="shared" si="22"/>
        <v>31.456600238121336</v>
      </c>
      <c r="AQ18" s="58">
        <f t="shared" si="23"/>
        <v>46.11121117893606</v>
      </c>
      <c r="AR18" s="58">
        <f t="shared" si="24"/>
        <v>68.016382744832256</v>
      </c>
    </row>
    <row r="19" spans="1:44" x14ac:dyDescent="0.25">
      <c r="A19" s="66">
        <v>15</v>
      </c>
      <c r="B19" s="120">
        <v>150.20614692653675</v>
      </c>
      <c r="C19" s="73">
        <v>168.82646206668718</v>
      </c>
      <c r="D19" s="66"/>
      <c r="E19" s="73">
        <v>889.70736629666897</v>
      </c>
      <c r="F19" s="71">
        <v>0.57320000000000004</v>
      </c>
      <c r="G19" s="71">
        <v>1.0012000000000001</v>
      </c>
      <c r="H19" s="74">
        <v>3</v>
      </c>
      <c r="I19" s="74">
        <f t="shared" si="1"/>
        <v>20.974830203755491</v>
      </c>
      <c r="J19" s="74">
        <f t="shared" si="2"/>
        <v>131.30243707550937</v>
      </c>
      <c r="K19" s="74">
        <f t="shared" si="3"/>
        <v>147.57935254829303</v>
      </c>
      <c r="L19" s="67">
        <v>0.53549999999999998</v>
      </c>
      <c r="M19" s="71">
        <v>1.0002</v>
      </c>
      <c r="N19" s="67">
        <v>2.8</v>
      </c>
      <c r="O19" s="74">
        <f t="shared" si="4"/>
        <v>19.596080783843231</v>
      </c>
      <c r="P19" s="74">
        <f t="shared" si="5"/>
        <v>122.67146570685863</v>
      </c>
      <c r="Q19" s="74">
        <f t="shared" si="6"/>
        <v>137.87844223148127</v>
      </c>
      <c r="R19" s="49">
        <v>0.56279999999999997</v>
      </c>
      <c r="S19" s="64">
        <v>1.0003</v>
      </c>
      <c r="T19" s="74">
        <v>2.4</v>
      </c>
      <c r="U19" s="74">
        <f t="shared" si="7"/>
        <v>16.794961511546536</v>
      </c>
      <c r="V19" s="74">
        <f t="shared" si="8"/>
        <v>105.1364590622813</v>
      </c>
      <c r="W19" s="74">
        <f t="shared" si="9"/>
        <v>118.1697073048893</v>
      </c>
      <c r="X19" s="49">
        <v>0.52590000000000003</v>
      </c>
      <c r="Y19" s="64">
        <v>1</v>
      </c>
      <c r="Z19" s="74">
        <v>1.9</v>
      </c>
      <c r="AA19" s="58">
        <f t="shared" si="10"/>
        <v>13.299999999999999</v>
      </c>
      <c r="AB19" s="58">
        <f t="shared" si="11"/>
        <v>83.257999999999996</v>
      </c>
      <c r="AC19" s="77">
        <f t="shared" si="12"/>
        <v>93.57908358852228</v>
      </c>
      <c r="AE19" s="58">
        <f t="shared" si="13"/>
        <v>21.247109518394154</v>
      </c>
      <c r="AF19" s="58">
        <f t="shared" si="14"/>
        <v>30.948019835205912</v>
      </c>
      <c r="AG19" s="58">
        <f t="shared" si="15"/>
        <v>50.656754761797885</v>
      </c>
      <c r="AH19" s="58">
        <f t="shared" si="16"/>
        <v>75.247378478164904</v>
      </c>
      <c r="AJ19" s="58">
        <f t="shared" si="17"/>
        <v>141.45299611996407</v>
      </c>
      <c r="AK19" s="58">
        <f t="shared" si="18"/>
        <v>206.03697297649248</v>
      </c>
      <c r="AL19" s="58">
        <f t="shared" si="19"/>
        <v>337.24821386020398</v>
      </c>
      <c r="AM19" s="58">
        <f t="shared" si="20"/>
        <v>500.96071311227428</v>
      </c>
      <c r="AO19" s="58">
        <f t="shared" si="21"/>
        <v>14.145299611996407</v>
      </c>
      <c r="AP19" s="58">
        <f t="shared" si="22"/>
        <v>20.603697297649248</v>
      </c>
      <c r="AQ19" s="58">
        <f t="shared" si="23"/>
        <v>33.724821386020395</v>
      </c>
      <c r="AR19" s="58">
        <f t="shared" si="24"/>
        <v>50.096071311227426</v>
      </c>
    </row>
    <row r="20" spans="1:44" x14ac:dyDescent="0.25">
      <c r="A20" s="66">
        <v>16</v>
      </c>
      <c r="B20" s="120">
        <v>169.81390939932152</v>
      </c>
      <c r="C20" s="73">
        <v>192.77846857563034</v>
      </c>
      <c r="D20" s="66"/>
      <c r="E20" s="73">
        <v>880.87591240875838</v>
      </c>
      <c r="F20" s="71">
        <v>0.53749999999999998</v>
      </c>
      <c r="G20" s="71">
        <v>1</v>
      </c>
      <c r="H20" s="74">
        <v>3.6</v>
      </c>
      <c r="I20" s="74">
        <f t="shared" si="1"/>
        <v>25.2</v>
      </c>
      <c r="J20" s="74">
        <f t="shared" si="2"/>
        <v>157.75199999999998</v>
      </c>
      <c r="K20" s="74">
        <f t="shared" si="3"/>
        <v>179.08538283062657</v>
      </c>
      <c r="L20" s="67">
        <v>0.5302</v>
      </c>
      <c r="M20" s="71">
        <v>1</v>
      </c>
      <c r="N20" s="67">
        <v>2.9</v>
      </c>
      <c r="O20" s="74">
        <f t="shared" si="4"/>
        <v>20.299999999999997</v>
      </c>
      <c r="P20" s="74">
        <f t="shared" si="5"/>
        <v>127.07799999999997</v>
      </c>
      <c r="Q20" s="74">
        <f t="shared" si="6"/>
        <v>144.26322505800474</v>
      </c>
      <c r="R20" s="49">
        <v>0.54920000000000002</v>
      </c>
      <c r="S20" s="64">
        <v>1</v>
      </c>
      <c r="T20" s="74">
        <v>2.4</v>
      </c>
      <c r="U20" s="74">
        <f t="shared" si="7"/>
        <v>16.8</v>
      </c>
      <c r="V20" s="74">
        <f t="shared" si="8"/>
        <v>105.16800000000001</v>
      </c>
      <c r="W20" s="74">
        <f t="shared" si="9"/>
        <v>119.39025522041774</v>
      </c>
      <c r="X20" s="49">
        <v>0.55989999999999995</v>
      </c>
      <c r="Y20" s="64">
        <v>1</v>
      </c>
      <c r="Z20" s="74">
        <v>1.7</v>
      </c>
      <c r="AA20" s="58">
        <f t="shared" si="10"/>
        <v>11.899999999999999</v>
      </c>
      <c r="AB20" s="58">
        <f t="shared" si="11"/>
        <v>74.493999999999986</v>
      </c>
      <c r="AC20" s="77">
        <f t="shared" si="12"/>
        <v>84.568097447795878</v>
      </c>
      <c r="AE20" s="58">
        <f t="shared" si="13"/>
        <v>13.693085745003771</v>
      </c>
      <c r="AF20" s="58">
        <f t="shared" si="14"/>
        <v>48.515243517625606</v>
      </c>
      <c r="AG20" s="58">
        <f t="shared" si="15"/>
        <v>73.388213355212599</v>
      </c>
      <c r="AH20" s="58">
        <f t="shared" si="16"/>
        <v>108.21037112783446</v>
      </c>
      <c r="AJ20" s="58">
        <f t="shared" si="17"/>
        <v>80.635831266354913</v>
      </c>
      <c r="AK20" s="58">
        <f t="shared" si="18"/>
        <v>285.69652326618802</v>
      </c>
      <c r="AL20" s="58">
        <f t="shared" si="19"/>
        <v>432.16844612321148</v>
      </c>
      <c r="AM20" s="58">
        <f t="shared" si="20"/>
        <v>637.22913812304478</v>
      </c>
      <c r="AO20" s="58">
        <f t="shared" si="21"/>
        <v>8.0635831266354909</v>
      </c>
      <c r="AP20" s="58">
        <f t="shared" si="22"/>
        <v>28.569652326618801</v>
      </c>
      <c r="AQ20" s="58">
        <f t="shared" si="23"/>
        <v>43.216844612321147</v>
      </c>
      <c r="AR20" s="58">
        <f t="shared" si="24"/>
        <v>63.722913812304476</v>
      </c>
    </row>
    <row r="21" spans="1:44" x14ac:dyDescent="0.25">
      <c r="A21" s="66">
        <v>17</v>
      </c>
      <c r="B21" s="120">
        <v>119.51410658307209</v>
      </c>
      <c r="C21" s="73">
        <v>135.79140457945863</v>
      </c>
      <c r="D21" s="66"/>
      <c r="E21" s="73">
        <v>880.1301301301304</v>
      </c>
      <c r="F21" s="71">
        <v>0.57830000000000004</v>
      </c>
      <c r="G21" s="71">
        <v>1</v>
      </c>
      <c r="H21" s="74">
        <v>2.6</v>
      </c>
      <c r="I21" s="74">
        <f t="shared" si="1"/>
        <v>18.2</v>
      </c>
      <c r="J21" s="74">
        <f t="shared" si="2"/>
        <v>113.93199999999999</v>
      </c>
      <c r="K21" s="74">
        <f t="shared" si="3"/>
        <v>129.44903952232011</v>
      </c>
      <c r="L21" s="67">
        <v>0.59109999999999996</v>
      </c>
      <c r="M21" s="71">
        <v>1.0005999999999999</v>
      </c>
      <c r="N21" s="67">
        <v>2.6</v>
      </c>
      <c r="O21" s="74">
        <f t="shared" si="4"/>
        <v>18.18908654807116</v>
      </c>
      <c r="P21" s="74">
        <f t="shared" si="5"/>
        <v>113.86368179092545</v>
      </c>
      <c r="Q21" s="74">
        <f t="shared" si="6"/>
        <v>129.37141667231674</v>
      </c>
      <c r="R21" s="49">
        <v>0.57889999999999997</v>
      </c>
      <c r="S21" s="64">
        <v>1.0013000000000001</v>
      </c>
      <c r="T21" s="74">
        <v>2.1</v>
      </c>
      <c r="U21" s="74">
        <f t="shared" si="7"/>
        <v>14.680914810746033</v>
      </c>
      <c r="V21" s="74">
        <f t="shared" si="8"/>
        <v>91.90252671527017</v>
      </c>
      <c r="W21" s="74">
        <f t="shared" si="9"/>
        <v>104.41924843736693</v>
      </c>
      <c r="X21" s="49">
        <v>0.53049999999999997</v>
      </c>
      <c r="Y21" s="64">
        <v>1</v>
      </c>
      <c r="Z21" s="74">
        <v>1.8</v>
      </c>
      <c r="AA21" s="58">
        <f t="shared" si="10"/>
        <v>12.6</v>
      </c>
      <c r="AB21" s="58">
        <f t="shared" si="11"/>
        <v>78.875999999999991</v>
      </c>
      <c r="AC21" s="77">
        <f t="shared" si="12"/>
        <v>89.618565823144692</v>
      </c>
      <c r="AE21" s="58">
        <f>C21-K21</f>
        <v>6.3423650571385224</v>
      </c>
      <c r="AF21" s="58">
        <f t="shared" si="14"/>
        <v>6.4199879071418877</v>
      </c>
      <c r="AG21" s="58">
        <f t="shared" si="15"/>
        <v>31.372156142091697</v>
      </c>
      <c r="AH21" s="58">
        <f t="shared" si="16"/>
        <v>46.172838756313936</v>
      </c>
      <c r="AJ21" s="58">
        <f t="shared" si="17"/>
        <v>53.067920084647568</v>
      </c>
      <c r="AK21" s="58">
        <f t="shared" si="18"/>
        <v>53.717407013200322</v>
      </c>
      <c r="AL21" s="58">
        <f t="shared" si="19"/>
        <v>262.49751631022298</v>
      </c>
      <c r="AM21" s="58">
        <f t="shared" si="20"/>
        <v>386.33798198725634</v>
      </c>
      <c r="AO21" s="58">
        <f t="shared" si="21"/>
        <v>5.3067920084647566</v>
      </c>
      <c r="AP21" s="58">
        <f t="shared" si="22"/>
        <v>5.3717407013200322</v>
      </c>
      <c r="AQ21" s="58">
        <f t="shared" si="23"/>
        <v>26.249751631022299</v>
      </c>
      <c r="AR21" s="58">
        <f t="shared" si="24"/>
        <v>38.633798198725636</v>
      </c>
    </row>
    <row r="22" spans="1:44" x14ac:dyDescent="0.25">
      <c r="A22" s="66">
        <v>18</v>
      </c>
      <c r="B22" s="120">
        <v>135.89395223612709</v>
      </c>
      <c r="C22" s="73">
        <v>153.77757171519582</v>
      </c>
      <c r="D22" s="66"/>
      <c r="E22" s="73">
        <v>883.70463078848627</v>
      </c>
      <c r="F22" s="71">
        <v>0.53080000000000005</v>
      </c>
      <c r="G22" s="71">
        <v>1.0004999999999999</v>
      </c>
      <c r="H22" s="74">
        <v>2.7</v>
      </c>
      <c r="I22" s="74">
        <f t="shared" si="1"/>
        <v>18.890554722638683</v>
      </c>
      <c r="J22" s="74">
        <f t="shared" si="2"/>
        <v>118.25487256371815</v>
      </c>
      <c r="K22" s="74">
        <f t="shared" si="3"/>
        <v>133.81719235555565</v>
      </c>
      <c r="L22" s="67">
        <v>0.58950000000000002</v>
      </c>
      <c r="M22" s="71">
        <v>1</v>
      </c>
      <c r="N22" s="67">
        <v>2.7</v>
      </c>
      <c r="O22" s="74">
        <f t="shared" si="4"/>
        <v>18.899999999999999</v>
      </c>
      <c r="P22" s="74">
        <f t="shared" si="5"/>
        <v>118.31399999999999</v>
      </c>
      <c r="Q22" s="74">
        <f t="shared" si="6"/>
        <v>133.88410095173339</v>
      </c>
      <c r="R22" s="49">
        <v>0.57520000000000004</v>
      </c>
      <c r="S22" s="64">
        <v>1.0002</v>
      </c>
      <c r="T22" s="74">
        <v>2.2999999999999998</v>
      </c>
      <c r="U22" s="74">
        <f t="shared" si="7"/>
        <v>16.096780643871224</v>
      </c>
      <c r="V22" s="74">
        <f t="shared" si="8"/>
        <v>100.76584683063386</v>
      </c>
      <c r="W22" s="74">
        <f t="shared" si="9"/>
        <v>114.02661400645309</v>
      </c>
      <c r="X22" s="49">
        <v>0.54339999999999999</v>
      </c>
      <c r="Y22" s="64">
        <v>1.0004</v>
      </c>
      <c r="Z22" s="74">
        <v>1.8</v>
      </c>
      <c r="AA22" s="58">
        <f t="shared" si="10"/>
        <v>12.594962015193923</v>
      </c>
      <c r="AB22" s="58">
        <f t="shared" si="11"/>
        <v>78.84446221511395</v>
      </c>
      <c r="AC22" s="77">
        <f t="shared" si="12"/>
        <v>89.220379149495812</v>
      </c>
      <c r="AE22" s="58">
        <f t="shared" si="13"/>
        <v>19.960379359640172</v>
      </c>
      <c r="AF22" s="58">
        <f t="shared" si="14"/>
        <v>19.893470763462432</v>
      </c>
      <c r="AG22" s="58">
        <f t="shared" si="15"/>
        <v>39.750957708742732</v>
      </c>
      <c r="AH22" s="58">
        <f t="shared" si="16"/>
        <v>64.557192565700007</v>
      </c>
      <c r="AJ22" s="58">
        <f t="shared" si="17"/>
        <v>146.88202845817116</v>
      </c>
      <c r="AK22" s="58">
        <f t="shared" si="18"/>
        <v>146.38966956304182</v>
      </c>
      <c r="AL22" s="58">
        <f t="shared" si="19"/>
        <v>292.51454575161756</v>
      </c>
      <c r="AM22" s="58">
        <f t="shared" si="20"/>
        <v>475.05567027388014</v>
      </c>
      <c r="AO22" s="58">
        <f t="shared" si="21"/>
        <v>14.688202845817116</v>
      </c>
      <c r="AP22" s="58">
        <f t="shared" si="22"/>
        <v>14.638966956304182</v>
      </c>
      <c r="AQ22" s="58">
        <f t="shared" si="23"/>
        <v>29.251454575161755</v>
      </c>
      <c r="AR22" s="58">
        <f t="shared" si="24"/>
        <v>47.505567027388011</v>
      </c>
    </row>
    <row r="23" spans="1:44" x14ac:dyDescent="0.25">
      <c r="A23" s="66">
        <v>19</v>
      </c>
      <c r="B23" s="120">
        <v>136.97093573956829</v>
      </c>
      <c r="C23" s="73">
        <v>154.85895957841652</v>
      </c>
      <c r="D23" s="66"/>
      <c r="E23" s="73">
        <v>884.4882860665856</v>
      </c>
      <c r="F23" s="71">
        <v>0.53569999999999995</v>
      </c>
      <c r="G23" s="71">
        <v>1.0012000000000001</v>
      </c>
      <c r="H23" s="74">
        <v>2.6</v>
      </c>
      <c r="I23" s="74">
        <f t="shared" si="1"/>
        <v>18.178186176588095</v>
      </c>
      <c r="J23" s="74">
        <f t="shared" si="2"/>
        <v>113.79544546544147</v>
      </c>
      <c r="K23" s="74">
        <f t="shared" si="3"/>
        <v>128.65681463290153</v>
      </c>
      <c r="L23" s="67">
        <v>0.58489999999999998</v>
      </c>
      <c r="M23" s="71">
        <v>1</v>
      </c>
      <c r="N23" s="67">
        <v>2.4</v>
      </c>
      <c r="O23" s="74">
        <f t="shared" si="4"/>
        <v>16.8</v>
      </c>
      <c r="P23" s="74">
        <f t="shared" si="5"/>
        <v>105.16800000000001</v>
      </c>
      <c r="Q23" s="74">
        <f t="shared" si="6"/>
        <v>118.90264874811784</v>
      </c>
      <c r="R23" s="49">
        <v>0.53390000000000004</v>
      </c>
      <c r="S23" s="64">
        <v>1</v>
      </c>
      <c r="T23" s="74">
        <v>2.5</v>
      </c>
      <c r="U23" s="74">
        <f t="shared" si="7"/>
        <v>17.5</v>
      </c>
      <c r="V23" s="74">
        <f t="shared" si="8"/>
        <v>109.55</v>
      </c>
      <c r="W23" s="74">
        <f t="shared" si="9"/>
        <v>123.85692577928941</v>
      </c>
      <c r="X23" s="49">
        <v>0.56159999999999999</v>
      </c>
      <c r="Y23" s="64">
        <v>1</v>
      </c>
      <c r="Z23" s="74">
        <v>1.8</v>
      </c>
      <c r="AA23" s="58">
        <f t="shared" si="10"/>
        <v>12.6</v>
      </c>
      <c r="AB23" s="58">
        <f t="shared" si="11"/>
        <v>78.875999999999991</v>
      </c>
      <c r="AC23" s="77">
        <f t="shared" si="12"/>
        <v>89.17698656108837</v>
      </c>
      <c r="AE23" s="58">
        <f t="shared" si="13"/>
        <v>26.202144945514988</v>
      </c>
      <c r="AF23" s="58">
        <f t="shared" si="14"/>
        <v>35.956310830298676</v>
      </c>
      <c r="AG23" s="58">
        <f t="shared" si="15"/>
        <v>31.002033799127105</v>
      </c>
      <c r="AH23" s="58">
        <f t="shared" si="16"/>
        <v>65.681973017328147</v>
      </c>
      <c r="AJ23" s="58">
        <f t="shared" si="17"/>
        <v>191.29711572778345</v>
      </c>
      <c r="AK23" s="58">
        <f t="shared" si="18"/>
        <v>262.51051462964915</v>
      </c>
      <c r="AL23" s="58">
        <f t="shared" si="19"/>
        <v>226.34023511435507</v>
      </c>
      <c r="AM23" s="58">
        <f t="shared" si="20"/>
        <v>479.53219172141411</v>
      </c>
      <c r="AO23" s="58">
        <f t="shared" si="21"/>
        <v>19.129711572778344</v>
      </c>
      <c r="AP23" s="58">
        <f t="shared" si="22"/>
        <v>26.251051462964917</v>
      </c>
      <c r="AQ23" s="58">
        <f t="shared" si="23"/>
        <v>22.634023511435508</v>
      </c>
      <c r="AR23" s="58">
        <f t="shared" si="24"/>
        <v>47.953219172141409</v>
      </c>
    </row>
    <row r="24" spans="1:44" x14ac:dyDescent="0.25">
      <c r="A24" s="66">
        <v>20</v>
      </c>
      <c r="B24" s="120">
        <v>124.93135639758376</v>
      </c>
      <c r="C24" s="73">
        <v>141.46628758718722</v>
      </c>
      <c r="D24" s="66"/>
      <c r="E24" s="73">
        <v>883.11751533443748</v>
      </c>
      <c r="F24" s="71">
        <v>0.54759999999999998</v>
      </c>
      <c r="G24" s="71">
        <v>1</v>
      </c>
      <c r="H24" s="74">
        <v>2.6</v>
      </c>
      <c r="I24" s="74">
        <f t="shared" si="1"/>
        <v>18.2</v>
      </c>
      <c r="J24" s="74">
        <f t="shared" si="2"/>
        <v>113.93199999999999</v>
      </c>
      <c r="K24" s="74">
        <f t="shared" si="3"/>
        <v>129.01114293589094</v>
      </c>
      <c r="L24" s="67">
        <v>0.56040000000000001</v>
      </c>
      <c r="M24" s="71">
        <v>1.0005999999999999</v>
      </c>
      <c r="N24" s="67">
        <v>2.2999999999999998</v>
      </c>
      <c r="O24" s="74">
        <f t="shared" si="4"/>
        <v>16.090345792524484</v>
      </c>
      <c r="P24" s="74">
        <f t="shared" si="5"/>
        <v>100.72556466120326</v>
      </c>
      <c r="Q24" s="74">
        <f t="shared" si="6"/>
        <v>114.05680774325758</v>
      </c>
      <c r="R24" s="49">
        <v>0.54310000000000003</v>
      </c>
      <c r="S24" s="64">
        <v>1.0004999999999999</v>
      </c>
      <c r="T24" s="74">
        <v>1.9</v>
      </c>
      <c r="U24" s="74">
        <f t="shared" si="7"/>
        <v>13.29335332333833</v>
      </c>
      <c r="V24" s="74">
        <f t="shared" si="8"/>
        <v>83.216391804097938</v>
      </c>
      <c r="W24" s="74">
        <f t="shared" si="9"/>
        <v>94.230258554642987</v>
      </c>
      <c r="X24" s="49">
        <v>0.53700000000000003</v>
      </c>
      <c r="Y24" s="64">
        <v>1</v>
      </c>
      <c r="Z24" s="74">
        <v>1.7</v>
      </c>
      <c r="AA24" s="58">
        <f t="shared" si="10"/>
        <v>11.899999999999999</v>
      </c>
      <c r="AB24" s="58">
        <f t="shared" si="11"/>
        <v>74.493999999999986</v>
      </c>
      <c r="AC24" s="77">
        <f t="shared" si="12"/>
        <v>84.353439611928692</v>
      </c>
      <c r="AE24" s="58">
        <f t="shared" si="13"/>
        <v>12.45514465129628</v>
      </c>
      <c r="AF24" s="58">
        <f t="shared" si="14"/>
        <v>27.409479843929645</v>
      </c>
      <c r="AG24" s="58">
        <f t="shared" si="15"/>
        <v>47.236029032544238</v>
      </c>
      <c r="AH24" s="58">
        <f t="shared" si="16"/>
        <v>57.112847975258532</v>
      </c>
      <c r="AJ24" s="58">
        <f t="shared" si="17"/>
        <v>99.69590509894735</v>
      </c>
      <c r="AK24" s="58">
        <f t="shared" si="18"/>
        <v>219.39631998152035</v>
      </c>
      <c r="AL24" s="58">
        <f t="shared" si="19"/>
        <v>378.09586315720026</v>
      </c>
      <c r="AM24" s="58">
        <f t="shared" si="20"/>
        <v>457.15382928767372</v>
      </c>
      <c r="AO24" s="58">
        <f t="shared" si="21"/>
        <v>9.9695905098947346</v>
      </c>
      <c r="AP24" s="58">
        <f t="shared" si="22"/>
        <v>21.939631998152034</v>
      </c>
      <c r="AQ24" s="58">
        <f t="shared" si="23"/>
        <v>37.809586315720026</v>
      </c>
      <c r="AR24" s="58">
        <f t="shared" si="24"/>
        <v>45.715382928767369</v>
      </c>
    </row>
    <row r="25" spans="1:44" x14ac:dyDescent="0.25">
      <c r="A25" s="66">
        <v>21</v>
      </c>
      <c r="B25" s="120">
        <v>139.98255669075505</v>
      </c>
      <c r="C25" s="73">
        <v>157.71194622713537</v>
      </c>
      <c r="D25" s="66"/>
      <c r="E25" s="73">
        <v>887.5837248825361</v>
      </c>
      <c r="F25" s="71">
        <v>0.56920000000000004</v>
      </c>
      <c r="G25" s="71">
        <v>1</v>
      </c>
      <c r="H25" s="74">
        <v>1.9</v>
      </c>
      <c r="I25" s="74">
        <f t="shared" si="1"/>
        <v>13.299999999999999</v>
      </c>
      <c r="J25" s="74">
        <f t="shared" si="2"/>
        <v>83.257999999999996</v>
      </c>
      <c r="K25" s="74">
        <f t="shared" si="3"/>
        <v>93.802981809990328</v>
      </c>
      <c r="L25" s="67">
        <v>0.55030000000000001</v>
      </c>
      <c r="M25" s="71">
        <v>1</v>
      </c>
      <c r="N25" s="67">
        <v>2.4</v>
      </c>
      <c r="O25" s="74">
        <f t="shared" si="4"/>
        <v>16.8</v>
      </c>
      <c r="P25" s="74">
        <f t="shared" si="5"/>
        <v>105.16800000000001</v>
      </c>
      <c r="Q25" s="74">
        <f t="shared" si="6"/>
        <v>118.48797702314569</v>
      </c>
      <c r="R25" s="49">
        <v>0.56610000000000005</v>
      </c>
      <c r="S25" s="64">
        <v>1.0005999999999999</v>
      </c>
      <c r="T25" s="74">
        <v>1.7</v>
      </c>
      <c r="U25" s="74">
        <f t="shared" si="7"/>
        <v>11.892864281431141</v>
      </c>
      <c r="V25" s="74">
        <f t="shared" si="8"/>
        <v>74.449330401758942</v>
      </c>
      <c r="W25" s="74">
        <f t="shared" si="9"/>
        <v>83.878656530809707</v>
      </c>
      <c r="X25" s="49">
        <v>0.5454</v>
      </c>
      <c r="Y25" s="64">
        <v>1.0007999999999999</v>
      </c>
      <c r="Z25" s="74">
        <v>1.4</v>
      </c>
      <c r="AA25" s="58">
        <f t="shared" si="10"/>
        <v>9.7921662669864116</v>
      </c>
      <c r="AB25" s="58">
        <f t="shared" si="11"/>
        <v>61.298960831334938</v>
      </c>
      <c r="AC25" s="77">
        <f t="shared" si="12"/>
        <v>69.062736407708826</v>
      </c>
      <c r="AE25" s="58">
        <f t="shared" si="13"/>
        <v>63.908964417145043</v>
      </c>
      <c r="AF25" s="58">
        <f t="shared" si="14"/>
        <v>39.223969203989682</v>
      </c>
      <c r="AG25" s="58">
        <f t="shared" si="15"/>
        <v>73.833289696325664</v>
      </c>
      <c r="AH25" s="58">
        <f t="shared" si="16"/>
        <v>88.649209819426545</v>
      </c>
      <c r="AJ25" s="58">
        <f t="shared" si="17"/>
        <v>456.54948679306284</v>
      </c>
      <c r="AK25" s="58">
        <f t="shared" si="18"/>
        <v>280.20612090006335</v>
      </c>
      <c r="AL25" s="58">
        <f t="shared" si="19"/>
        <v>527.44635790183338</v>
      </c>
      <c r="AM25" s="58">
        <f t="shared" si="20"/>
        <v>633.28754607095459</v>
      </c>
      <c r="AO25" s="58">
        <f t="shared" si="21"/>
        <v>45.654948679306287</v>
      </c>
      <c r="AP25" s="58">
        <f t="shared" si="22"/>
        <v>28.020612090006335</v>
      </c>
      <c r="AQ25" s="58">
        <f t="shared" si="23"/>
        <v>52.744635790183338</v>
      </c>
      <c r="AR25" s="58">
        <f t="shared" si="24"/>
        <v>63.328754607095462</v>
      </c>
    </row>
    <row r="26" spans="1:44" x14ac:dyDescent="0.25">
      <c r="A26" s="66">
        <v>22</v>
      </c>
      <c r="B26" s="120">
        <v>144.38655964903535</v>
      </c>
      <c r="C26" s="73">
        <v>162.6987590609765</v>
      </c>
      <c r="D26" s="66"/>
      <c r="E26" s="73">
        <v>887.44720907749468</v>
      </c>
      <c r="F26" s="71">
        <v>0.61160000000000003</v>
      </c>
      <c r="G26" s="71">
        <v>1.0002</v>
      </c>
      <c r="H26" s="74">
        <v>2.5</v>
      </c>
      <c r="I26" s="74">
        <f t="shared" si="1"/>
        <v>17.496500699860029</v>
      </c>
      <c r="J26" s="74">
        <f t="shared" si="2"/>
        <v>109.52809438112378</v>
      </c>
      <c r="K26" s="74">
        <f t="shared" si="3"/>
        <v>123.41927864642079</v>
      </c>
      <c r="L26" s="67">
        <v>0.57689999999999997</v>
      </c>
      <c r="M26" s="71">
        <v>1.0009999999999999</v>
      </c>
      <c r="N26" s="67">
        <v>2.2000000000000002</v>
      </c>
      <c r="O26" s="74">
        <f t="shared" si="4"/>
        <v>15.384615384615389</v>
      </c>
      <c r="P26" s="74">
        <f t="shared" si="5"/>
        <v>96.307692307692335</v>
      </c>
      <c r="Q26" s="74">
        <f t="shared" si="6"/>
        <v>108.52216483705506</v>
      </c>
      <c r="R26" s="49">
        <v>0.54390000000000005</v>
      </c>
      <c r="S26" s="64">
        <v>1.0006999999999999</v>
      </c>
      <c r="T26" s="74">
        <v>1.9</v>
      </c>
      <c r="U26" s="74">
        <f t="shared" si="7"/>
        <v>13.290696512441292</v>
      </c>
      <c r="V26" s="74">
        <f t="shared" si="8"/>
        <v>83.199760167882488</v>
      </c>
      <c r="W26" s="74">
        <f t="shared" si="9"/>
        <v>93.751785251957699</v>
      </c>
      <c r="X26" s="49">
        <v>0.54659999999999997</v>
      </c>
      <c r="Y26" s="64">
        <v>1.0002</v>
      </c>
      <c r="Z26" s="74">
        <v>1.3</v>
      </c>
      <c r="AA26" s="58">
        <f t="shared" si="10"/>
        <v>9.0981803639272147</v>
      </c>
      <c r="AB26" s="58">
        <f t="shared" si="11"/>
        <v>56.954609078184362</v>
      </c>
      <c r="AC26" s="77">
        <f t="shared" si="12"/>
        <v>64.178024896138822</v>
      </c>
      <c r="AE26" s="58">
        <f t="shared" si="13"/>
        <v>39.279480414555707</v>
      </c>
      <c r="AF26" s="58">
        <f t="shared" si="14"/>
        <v>54.176594223921441</v>
      </c>
      <c r="AG26" s="58">
        <f t="shared" si="15"/>
        <v>68.9469738090188</v>
      </c>
      <c r="AH26" s="58">
        <f t="shared" si="16"/>
        <v>98.520734164837677</v>
      </c>
      <c r="AJ26" s="58">
        <f t="shared" si="17"/>
        <v>272.04388351681411</v>
      </c>
      <c r="AK26" s="58">
        <f t="shared" si="18"/>
        <v>375.21909487704454</v>
      </c>
      <c r="AL26" s="58">
        <f t="shared" si="19"/>
        <v>477.51656370655439</v>
      </c>
      <c r="AM26" s="58">
        <f t="shared" si="20"/>
        <v>682.34006270607813</v>
      </c>
      <c r="AO26" s="58">
        <f t="shared" si="21"/>
        <v>27.204388351681409</v>
      </c>
      <c r="AP26" s="58">
        <f t="shared" si="22"/>
        <v>37.521909487704455</v>
      </c>
      <c r="AQ26" s="58">
        <f t="shared" si="23"/>
        <v>47.751656370655439</v>
      </c>
      <c r="AR26" s="58">
        <f t="shared" si="24"/>
        <v>68.234006270607807</v>
      </c>
    </row>
    <row r="27" spans="1:44" x14ac:dyDescent="0.25">
      <c r="A27" s="66">
        <v>23</v>
      </c>
      <c r="B27" s="120">
        <v>136.98501872659176</v>
      </c>
      <c r="C27" s="73">
        <v>153.57267262802401</v>
      </c>
      <c r="D27" s="66"/>
      <c r="E27" s="73">
        <v>891.98824492942163</v>
      </c>
      <c r="F27" s="71">
        <v>0.58879999999999999</v>
      </c>
      <c r="G27" s="71">
        <v>1.0002</v>
      </c>
      <c r="H27" s="74">
        <v>2.6</v>
      </c>
      <c r="I27" s="74">
        <f t="shared" si="1"/>
        <v>18.196360727854429</v>
      </c>
      <c r="J27" s="74">
        <f t="shared" si="2"/>
        <v>113.90921815636872</v>
      </c>
      <c r="K27" s="74">
        <f t="shared" si="3"/>
        <v>127.70260012269755</v>
      </c>
      <c r="L27" s="67">
        <v>0.58560000000000001</v>
      </c>
      <c r="M27" s="71">
        <v>1</v>
      </c>
      <c r="N27" s="67">
        <v>2.2999999999999998</v>
      </c>
      <c r="O27" s="74">
        <f t="shared" si="4"/>
        <v>16.100000000000001</v>
      </c>
      <c r="P27" s="74">
        <f t="shared" si="5"/>
        <v>100.786</v>
      </c>
      <c r="Q27" s="74">
        <f t="shared" si="6"/>
        <v>112.99027826086953</v>
      </c>
      <c r="R27" s="49">
        <v>0.55089999999999995</v>
      </c>
      <c r="S27" s="64">
        <v>1.0007999999999999</v>
      </c>
      <c r="T27" s="74">
        <v>2</v>
      </c>
      <c r="U27" s="74">
        <f t="shared" si="7"/>
        <v>13.988808952837733</v>
      </c>
      <c r="V27" s="74">
        <f t="shared" si="8"/>
        <v>87.569944044764199</v>
      </c>
      <c r="W27" s="74">
        <f t="shared" si="9"/>
        <v>98.173876777594927</v>
      </c>
      <c r="X27" s="49">
        <v>0.5383</v>
      </c>
      <c r="Y27" s="64">
        <v>1</v>
      </c>
      <c r="Z27" s="74">
        <v>1.4</v>
      </c>
      <c r="AA27" s="58">
        <f t="shared" si="10"/>
        <v>9.7999999999999989</v>
      </c>
      <c r="AB27" s="58">
        <f t="shared" si="11"/>
        <v>61.347999999999992</v>
      </c>
      <c r="AC27" s="77">
        <f t="shared" si="12"/>
        <v>68.776691115311891</v>
      </c>
      <c r="AE27" s="58">
        <f t="shared" si="13"/>
        <v>25.870072505326462</v>
      </c>
      <c r="AF27" s="58">
        <f t="shared" si="14"/>
        <v>40.582394367154478</v>
      </c>
      <c r="AG27" s="58">
        <f t="shared" si="15"/>
        <v>55.398795850429082</v>
      </c>
      <c r="AH27" s="58">
        <f t="shared" si="16"/>
        <v>84.795981512712117</v>
      </c>
      <c r="AJ27" s="58">
        <f t="shared" si="17"/>
        <v>188.85329757818633</v>
      </c>
      <c r="AK27" s="58">
        <f t="shared" si="18"/>
        <v>296.25425279645242</v>
      </c>
      <c r="AL27" s="58">
        <f t="shared" si="19"/>
        <v>404.41499636540163</v>
      </c>
      <c r="AM27" s="58">
        <f t="shared" si="20"/>
        <v>619.01646107707825</v>
      </c>
      <c r="AO27" s="58">
        <f t="shared" si="21"/>
        <v>18.885329757818631</v>
      </c>
      <c r="AP27" s="58">
        <f t="shared" si="22"/>
        <v>29.625425279645242</v>
      </c>
      <c r="AQ27" s="58">
        <f t="shared" si="23"/>
        <v>40.441499636540165</v>
      </c>
      <c r="AR27" s="58">
        <f t="shared" si="24"/>
        <v>61.901646107707826</v>
      </c>
    </row>
    <row r="28" spans="1:44" x14ac:dyDescent="0.25">
      <c r="A28" s="66">
        <v>24</v>
      </c>
      <c r="B28" s="120">
        <v>138.86116378880126</v>
      </c>
      <c r="C28" s="73">
        <v>155.92315232775951</v>
      </c>
      <c r="D28" s="66"/>
      <c r="E28" s="73">
        <v>890.5743740795275</v>
      </c>
      <c r="F28" s="71">
        <v>0.57620000000000005</v>
      </c>
      <c r="G28" s="71">
        <v>1.0005999999999999</v>
      </c>
      <c r="H28" s="74">
        <v>2.5</v>
      </c>
      <c r="I28" s="74">
        <f t="shared" si="1"/>
        <v>17.48950629622227</v>
      </c>
      <c r="J28" s="74">
        <f t="shared" si="2"/>
        <v>109.48430941435142</v>
      </c>
      <c r="K28" s="74">
        <f t="shared" si="3"/>
        <v>122.93673903149448</v>
      </c>
      <c r="L28" s="67">
        <v>0.54649999999999999</v>
      </c>
      <c r="M28" s="71">
        <v>1</v>
      </c>
      <c r="N28" s="67">
        <v>2.2999999999999998</v>
      </c>
      <c r="O28" s="74">
        <f t="shared" si="4"/>
        <v>16.100000000000001</v>
      </c>
      <c r="P28" s="74">
        <f t="shared" si="5"/>
        <v>100.786</v>
      </c>
      <c r="Q28" s="74">
        <f t="shared" si="6"/>
        <v>113.16966098892028</v>
      </c>
      <c r="R28" s="49">
        <v>0.53710000000000002</v>
      </c>
      <c r="S28" s="64">
        <v>1.0004999999999999</v>
      </c>
      <c r="T28" s="74">
        <v>1.7</v>
      </c>
      <c r="U28" s="74">
        <f t="shared" si="7"/>
        <v>11.894052973513242</v>
      </c>
      <c r="V28" s="74">
        <f t="shared" si="8"/>
        <v>74.456771614192888</v>
      </c>
      <c r="W28" s="74">
        <f t="shared" si="9"/>
        <v>83.605338061910103</v>
      </c>
      <c r="X28" s="49">
        <v>0.53259999999999996</v>
      </c>
      <c r="Y28" s="64">
        <v>1.0004999999999999</v>
      </c>
      <c r="Z28" s="74">
        <v>1.3</v>
      </c>
      <c r="AA28" s="58">
        <f t="shared" si="10"/>
        <v>9.095452273863069</v>
      </c>
      <c r="AB28" s="58">
        <f t="shared" si="11"/>
        <v>56.93753123438281</v>
      </c>
      <c r="AC28" s="77">
        <f t="shared" si="12"/>
        <v>63.933493812048923</v>
      </c>
      <c r="AE28" s="58">
        <f t="shared" si="13"/>
        <v>32.986413296265027</v>
      </c>
      <c r="AF28" s="58">
        <f t="shared" si="14"/>
        <v>42.753491338839225</v>
      </c>
      <c r="AG28" s="58">
        <f t="shared" si="15"/>
        <v>72.317814265849407</v>
      </c>
      <c r="AH28" s="58">
        <f t="shared" si="16"/>
        <v>91.989658515710587</v>
      </c>
      <c r="AJ28" s="58">
        <f t="shared" si="17"/>
        <v>237.54959555455838</v>
      </c>
      <c r="AK28" s="58">
        <f t="shared" si="18"/>
        <v>307.88659818424458</v>
      </c>
      <c r="AL28" s="58">
        <f t="shared" si="19"/>
        <v>520.79222363309634</v>
      </c>
      <c r="AM28" s="58">
        <f t="shared" si="20"/>
        <v>662.45778161286944</v>
      </c>
      <c r="AO28" s="58">
        <f t="shared" si="21"/>
        <v>23.754959555455837</v>
      </c>
      <c r="AP28" s="58">
        <f t="shared" si="22"/>
        <v>30.788659818424456</v>
      </c>
      <c r="AQ28" s="58">
        <f t="shared" si="23"/>
        <v>52.079222363309633</v>
      </c>
      <c r="AR28" s="58">
        <f t="shared" si="24"/>
        <v>66.24577816128695</v>
      </c>
    </row>
    <row r="29" spans="1:44" x14ac:dyDescent="0.25">
      <c r="A29" s="66">
        <v>25</v>
      </c>
      <c r="B29" s="120">
        <v>116.61725873150317</v>
      </c>
      <c r="C29" s="73">
        <v>132.07765481907245</v>
      </c>
      <c r="D29" s="66"/>
      <c r="E29" s="73">
        <v>882.94465018516723</v>
      </c>
      <c r="F29" s="71">
        <v>0.54</v>
      </c>
      <c r="G29" s="71">
        <v>1</v>
      </c>
      <c r="H29" s="74">
        <v>2.2999999999999998</v>
      </c>
      <c r="I29" s="74">
        <f t="shared" si="1"/>
        <v>16.100000000000001</v>
      </c>
      <c r="J29" s="74">
        <f t="shared" si="2"/>
        <v>100.786</v>
      </c>
      <c r="K29" s="74">
        <f t="shared" si="3"/>
        <v>114.1475855580116</v>
      </c>
      <c r="L29" s="67">
        <v>0.55869999999999997</v>
      </c>
      <c r="M29" s="71">
        <v>1.0004999999999999</v>
      </c>
      <c r="N29" s="67">
        <v>2.2000000000000002</v>
      </c>
      <c r="O29" s="74">
        <f t="shared" si="4"/>
        <v>15.392303848075965</v>
      </c>
      <c r="P29" s="74">
        <f t="shared" si="5"/>
        <v>96.355822088955534</v>
      </c>
      <c r="Q29" s="74">
        <f t="shared" si="6"/>
        <v>109.13008201448213</v>
      </c>
      <c r="R29" s="49">
        <v>0.55689999999999995</v>
      </c>
      <c r="S29" s="64">
        <v>1.0003</v>
      </c>
      <c r="T29" s="74">
        <v>2</v>
      </c>
      <c r="U29" s="74">
        <f t="shared" si="7"/>
        <v>13.995801259622116</v>
      </c>
      <c r="V29" s="74">
        <f t="shared" si="8"/>
        <v>87.613715885234441</v>
      </c>
      <c r="W29" s="74">
        <f t="shared" si="9"/>
        <v>99.229001350039866</v>
      </c>
      <c r="X29" s="49">
        <v>0.55759999999999998</v>
      </c>
      <c r="Y29" s="64">
        <v>1</v>
      </c>
      <c r="Z29" s="74">
        <v>1.6</v>
      </c>
      <c r="AA29" s="58">
        <f t="shared" si="10"/>
        <v>11.200000000000001</v>
      </c>
      <c r="AB29" s="58">
        <f t="shared" si="11"/>
        <v>70.112000000000009</v>
      </c>
      <c r="AC29" s="77">
        <f t="shared" si="12"/>
        <v>79.407016040355913</v>
      </c>
      <c r="AE29" s="58">
        <f t="shared" si="13"/>
        <v>17.930069261060851</v>
      </c>
      <c r="AF29" s="58">
        <f t="shared" si="14"/>
        <v>22.947572804590322</v>
      </c>
      <c r="AG29" s="58">
        <f t="shared" si="15"/>
        <v>32.848653469032584</v>
      </c>
      <c r="AH29" s="58">
        <f t="shared" si="16"/>
        <v>52.670638778716537</v>
      </c>
      <c r="AJ29" s="58">
        <f t="shared" si="17"/>
        <v>153.75142115407309</v>
      </c>
      <c r="AK29" s="58">
        <f t="shared" si="18"/>
        <v>196.77681549198712</v>
      </c>
      <c r="AL29" s="58">
        <f t="shared" si="19"/>
        <v>281.67917704756337</v>
      </c>
      <c r="AM29" s="58">
        <f t="shared" si="20"/>
        <v>451.6538919850978</v>
      </c>
      <c r="AO29" s="58">
        <f t="shared" si="21"/>
        <v>15.375142115407309</v>
      </c>
      <c r="AP29" s="58">
        <f t="shared" si="22"/>
        <v>19.677681549198713</v>
      </c>
      <c r="AQ29" s="58">
        <f t="shared" si="23"/>
        <v>28.167917704756338</v>
      </c>
      <c r="AR29" s="58">
        <f t="shared" si="24"/>
        <v>45.165389198509779</v>
      </c>
    </row>
    <row r="30" spans="1:44" x14ac:dyDescent="0.25">
      <c r="A30" s="66">
        <v>26</v>
      </c>
      <c r="B30" s="120">
        <v>125.34879665155214</v>
      </c>
      <c r="C30" s="73">
        <v>143.08609141148105</v>
      </c>
      <c r="D30" s="66"/>
      <c r="E30" s="73">
        <v>876.03760376037724</v>
      </c>
      <c r="F30" s="71">
        <v>0.57399999999999995</v>
      </c>
      <c r="G30" s="71">
        <v>1</v>
      </c>
      <c r="H30" s="74">
        <v>2.4</v>
      </c>
      <c r="I30" s="74">
        <f t="shared" si="1"/>
        <v>16.8</v>
      </c>
      <c r="J30" s="74">
        <f t="shared" si="2"/>
        <v>105.16800000000001</v>
      </c>
      <c r="K30" s="74">
        <f t="shared" si="3"/>
        <v>120.04964118956546</v>
      </c>
      <c r="L30" s="67">
        <v>0.56659999999999999</v>
      </c>
      <c r="M30" s="71">
        <v>1</v>
      </c>
      <c r="N30" s="67">
        <v>2.4</v>
      </c>
      <c r="O30" s="74">
        <f t="shared" si="4"/>
        <v>16.8</v>
      </c>
      <c r="P30" s="74">
        <f t="shared" si="5"/>
        <v>105.16800000000001</v>
      </c>
      <c r="Q30" s="74">
        <f t="shared" si="6"/>
        <v>120.04964118956546</v>
      </c>
      <c r="R30" s="49">
        <v>0.54510000000000003</v>
      </c>
      <c r="S30" s="64">
        <v>1.0005999999999999</v>
      </c>
      <c r="T30" s="74">
        <v>2</v>
      </c>
      <c r="U30" s="74">
        <f t="shared" si="7"/>
        <v>13.991605036977816</v>
      </c>
      <c r="V30" s="74">
        <f t="shared" si="8"/>
        <v>87.587447531481132</v>
      </c>
      <c r="W30" s="74">
        <f t="shared" si="9"/>
        <v>99.981378830672838</v>
      </c>
      <c r="X30" s="49">
        <v>0.54169999999999996</v>
      </c>
      <c r="Y30" s="64">
        <v>1</v>
      </c>
      <c r="Z30" s="74">
        <v>1.6</v>
      </c>
      <c r="AA30" s="58">
        <f t="shared" si="10"/>
        <v>11.200000000000001</v>
      </c>
      <c r="AB30" s="58">
        <f t="shared" si="11"/>
        <v>70.112000000000009</v>
      </c>
      <c r="AC30" s="77">
        <f t="shared" si="12"/>
        <v>80.03309412637698</v>
      </c>
      <c r="AE30" s="58">
        <f t="shared" si="13"/>
        <v>23.036450221915587</v>
      </c>
      <c r="AF30" s="58">
        <f t="shared" si="14"/>
        <v>23.036450221915587</v>
      </c>
      <c r="AG30" s="58">
        <f t="shared" si="15"/>
        <v>43.104712580808211</v>
      </c>
      <c r="AH30" s="58">
        <f t="shared" si="16"/>
        <v>63.05299728510407</v>
      </c>
      <c r="AJ30" s="58">
        <f t="shared" si="17"/>
        <v>183.778790361689</v>
      </c>
      <c r="AK30" s="58">
        <f t="shared" si="18"/>
        <v>183.778790361689</v>
      </c>
      <c r="AL30" s="58">
        <f t="shared" si="19"/>
        <v>343.87815226205817</v>
      </c>
      <c r="AM30" s="58">
        <f t="shared" si="20"/>
        <v>503.02036373257289</v>
      </c>
      <c r="AO30" s="58">
        <f t="shared" si="21"/>
        <v>18.377879036168899</v>
      </c>
      <c r="AP30" s="58">
        <f t="shared" si="22"/>
        <v>18.377879036168899</v>
      </c>
      <c r="AQ30" s="58">
        <f t="shared" si="23"/>
        <v>34.387815226205817</v>
      </c>
      <c r="AR30" s="58">
        <f t="shared" si="24"/>
        <v>50.302036373257287</v>
      </c>
    </row>
    <row r="31" spans="1:44" x14ac:dyDescent="0.25">
      <c r="A31" s="66">
        <v>27</v>
      </c>
      <c r="B31" s="120">
        <v>120.58288476874002</v>
      </c>
      <c r="C31" s="73">
        <v>136.26591418880014</v>
      </c>
      <c r="D31" s="66"/>
      <c r="E31" s="73">
        <v>884.90863974734839</v>
      </c>
      <c r="F31" s="71">
        <v>0.55700000000000005</v>
      </c>
      <c r="G31" s="71">
        <v>1</v>
      </c>
      <c r="H31" s="74">
        <v>2.2000000000000002</v>
      </c>
      <c r="I31" s="74">
        <f t="shared" si="1"/>
        <v>15.400000000000002</v>
      </c>
      <c r="J31" s="74">
        <f t="shared" si="2"/>
        <v>96.404000000000011</v>
      </c>
      <c r="K31" s="74">
        <f t="shared" si="3"/>
        <v>108.94231977159185</v>
      </c>
      <c r="L31" s="67">
        <v>0.58379999999999999</v>
      </c>
      <c r="M31" s="71">
        <v>1.0004999999999999</v>
      </c>
      <c r="N31" s="67">
        <v>2.2000000000000002</v>
      </c>
      <c r="O31" s="74">
        <f t="shared" si="4"/>
        <v>15.392303848075965</v>
      </c>
      <c r="P31" s="74">
        <f t="shared" si="5"/>
        <v>96.355822088955534</v>
      </c>
      <c r="Q31" s="74">
        <f t="shared" si="6"/>
        <v>108.88787583367503</v>
      </c>
      <c r="R31" s="49">
        <v>0.56759999999999999</v>
      </c>
      <c r="S31" s="64">
        <v>1.0004</v>
      </c>
      <c r="T31" s="74">
        <v>1.9</v>
      </c>
      <c r="U31" s="74">
        <f t="shared" si="7"/>
        <v>13.294682127149141</v>
      </c>
      <c r="V31" s="74">
        <f t="shared" si="8"/>
        <v>83.224710115953613</v>
      </c>
      <c r="W31" s="74">
        <f t="shared" si="9"/>
        <v>94.048929321918735</v>
      </c>
      <c r="X31" s="49">
        <v>0.53480000000000005</v>
      </c>
      <c r="Y31" s="64">
        <v>1.0003</v>
      </c>
      <c r="Z31" s="74">
        <v>1.6</v>
      </c>
      <c r="AA31" s="58">
        <f t="shared" si="10"/>
        <v>11.196641007697693</v>
      </c>
      <c r="AB31" s="58">
        <f t="shared" si="11"/>
        <v>70.09097270818755</v>
      </c>
      <c r="AC31" s="77">
        <f t="shared" si="12"/>
        <v>79.207015910929897</v>
      </c>
      <c r="AE31" s="58">
        <f t="shared" si="13"/>
        <v>27.323594417208284</v>
      </c>
      <c r="AF31" s="58">
        <f t="shared" si="14"/>
        <v>27.378038355125113</v>
      </c>
      <c r="AG31" s="58">
        <f t="shared" si="15"/>
        <v>42.216984866881404</v>
      </c>
      <c r="AH31" s="58">
        <f t="shared" si="16"/>
        <v>57.058898277870242</v>
      </c>
      <c r="AJ31" s="58">
        <f t="shared" si="17"/>
        <v>226.59595903357979</v>
      </c>
      <c r="AK31" s="58">
        <f t="shared" si="18"/>
        <v>227.04746538144369</v>
      </c>
      <c r="AL31" s="58">
        <f t="shared" si="19"/>
        <v>350.10760397586512</v>
      </c>
      <c r="AM31" s="58">
        <f t="shared" si="20"/>
        <v>473.19234721661121</v>
      </c>
      <c r="AO31" s="58">
        <f t="shared" si="21"/>
        <v>22.659595903357978</v>
      </c>
      <c r="AP31" s="58">
        <f t="shared" si="22"/>
        <v>22.70474653814437</v>
      </c>
      <c r="AQ31" s="58">
        <f t="shared" si="23"/>
        <v>35.010760397586509</v>
      </c>
      <c r="AR31" s="58">
        <f t="shared" si="24"/>
        <v>47.319234721661118</v>
      </c>
    </row>
    <row r="32" spans="1:44" x14ac:dyDescent="0.25">
      <c r="A32" s="66">
        <v>28</v>
      </c>
      <c r="B32" s="120">
        <v>133.3096449231997</v>
      </c>
      <c r="C32" s="73">
        <v>225.25948325455676</v>
      </c>
      <c r="D32" s="66"/>
      <c r="E32" s="73">
        <v>591.80480660408773</v>
      </c>
      <c r="F32" s="71">
        <v>0.55159999999999998</v>
      </c>
      <c r="G32" s="71">
        <v>1.0003</v>
      </c>
      <c r="H32" s="74">
        <v>2.6</v>
      </c>
      <c r="I32" s="74">
        <f t="shared" si="1"/>
        <v>18.194541637508749</v>
      </c>
      <c r="J32" s="74">
        <f t="shared" si="2"/>
        <v>113.89783065080476</v>
      </c>
      <c r="K32" s="74">
        <f t="shared" si="3"/>
        <v>192.45844133030408</v>
      </c>
      <c r="L32" s="67">
        <v>0.57899999999999996</v>
      </c>
      <c r="M32" s="71">
        <v>1</v>
      </c>
      <c r="N32" s="67">
        <v>2.6</v>
      </c>
      <c r="O32" s="74">
        <f t="shared" si="4"/>
        <v>18.2</v>
      </c>
      <c r="P32" s="74">
        <f t="shared" si="5"/>
        <v>113.93199999999999</v>
      </c>
      <c r="Q32" s="74">
        <f t="shared" si="6"/>
        <v>192.51617886270313</v>
      </c>
      <c r="R32" s="49">
        <v>0.55000000000000004</v>
      </c>
      <c r="S32" s="64">
        <v>1</v>
      </c>
      <c r="T32" s="74">
        <v>2.1</v>
      </c>
      <c r="U32" s="74">
        <f t="shared" si="7"/>
        <v>14.700000000000003</v>
      </c>
      <c r="V32" s="74">
        <f t="shared" si="8"/>
        <v>92.02200000000002</v>
      </c>
      <c r="W32" s="74">
        <f t="shared" si="9"/>
        <v>155.4938367737218</v>
      </c>
      <c r="X32" s="49">
        <v>0.53200000000000003</v>
      </c>
      <c r="Y32" s="64">
        <v>1</v>
      </c>
      <c r="Z32" s="74">
        <v>1.7</v>
      </c>
      <c r="AA32" s="58">
        <f t="shared" si="10"/>
        <v>11.899999999999999</v>
      </c>
      <c r="AB32" s="58">
        <f t="shared" si="11"/>
        <v>74.493999999999986</v>
      </c>
      <c r="AC32" s="77">
        <f t="shared" si="12"/>
        <v>125.87596310253666</v>
      </c>
      <c r="AE32" s="58">
        <f t="shared" si="13"/>
        <v>32.801041924252672</v>
      </c>
      <c r="AF32" s="58">
        <f t="shared" si="14"/>
        <v>32.743304391853627</v>
      </c>
      <c r="AG32" s="58">
        <f t="shared" si="15"/>
        <v>69.76564648083496</v>
      </c>
      <c r="AH32" s="58">
        <f t="shared" si="16"/>
        <v>99.383520152020097</v>
      </c>
      <c r="AJ32" s="58">
        <f t="shared" si="17"/>
        <v>246.05152870333956</v>
      </c>
      <c r="AK32" s="58">
        <f t="shared" si="18"/>
        <v>245.61842026296893</v>
      </c>
      <c r="AL32" s="58">
        <f t="shared" si="19"/>
        <v>523.33532597005467</v>
      </c>
      <c r="AM32" s="58">
        <f t="shared" si="20"/>
        <v>745.50885053572381</v>
      </c>
      <c r="AO32" s="58">
        <f t="shared" si="21"/>
        <v>24.605152870333956</v>
      </c>
      <c r="AP32" s="58">
        <f t="shared" si="22"/>
        <v>24.561842026296894</v>
      </c>
      <c r="AQ32" s="58">
        <f t="shared" si="23"/>
        <v>52.333532597005465</v>
      </c>
      <c r="AR32" s="58">
        <f t="shared" si="24"/>
        <v>74.550885053572387</v>
      </c>
    </row>
    <row r="33" spans="1:44" x14ac:dyDescent="0.25">
      <c r="A33" s="66">
        <v>29</v>
      </c>
      <c r="B33" s="120">
        <v>119.14227500869652</v>
      </c>
      <c r="C33" s="73">
        <v>134.6872369286649</v>
      </c>
      <c r="D33" s="66"/>
      <c r="E33" s="73">
        <v>884.58474407488552</v>
      </c>
      <c r="F33" s="71">
        <v>0.53420000000000001</v>
      </c>
      <c r="G33" s="71">
        <v>1</v>
      </c>
      <c r="H33" s="74">
        <v>2.4</v>
      </c>
      <c r="I33" s="74">
        <f t="shared" si="1"/>
        <v>16.8</v>
      </c>
      <c r="J33" s="74">
        <f t="shared" si="2"/>
        <v>105.16800000000001</v>
      </c>
      <c r="K33" s="74">
        <f t="shared" si="3"/>
        <v>118.88968321513002</v>
      </c>
      <c r="L33" s="67">
        <v>0.56610000000000005</v>
      </c>
      <c r="M33" s="71">
        <v>1.0007999999999999</v>
      </c>
      <c r="N33" s="67">
        <v>2.2000000000000002</v>
      </c>
      <c r="O33" s="74">
        <f t="shared" si="4"/>
        <v>15.387689848121507</v>
      </c>
      <c r="P33" s="74">
        <f t="shared" si="5"/>
        <v>96.326938449240629</v>
      </c>
      <c r="Q33" s="74">
        <f t="shared" si="6"/>
        <v>108.89509353903797</v>
      </c>
      <c r="R33" s="49">
        <v>0.54910000000000003</v>
      </c>
      <c r="S33" s="64">
        <v>1.0004</v>
      </c>
      <c r="T33" s="74">
        <v>2</v>
      </c>
      <c r="U33" s="74">
        <f t="shared" si="7"/>
        <v>13.99440223910436</v>
      </c>
      <c r="V33" s="74">
        <f t="shared" si="8"/>
        <v>87.60495801679329</v>
      </c>
      <c r="W33" s="74">
        <f t="shared" si="9"/>
        <v>99.035121963822832</v>
      </c>
      <c r="X33" s="49">
        <v>0.52439999999999998</v>
      </c>
      <c r="Y33" s="64">
        <v>1</v>
      </c>
      <c r="Z33" s="74">
        <v>1.5</v>
      </c>
      <c r="AA33" s="58">
        <f t="shared" si="10"/>
        <v>10.5</v>
      </c>
      <c r="AB33" s="58">
        <f t="shared" si="11"/>
        <v>65.73</v>
      </c>
      <c r="AC33" s="77">
        <f t="shared" si="12"/>
        <v>74.306052009456266</v>
      </c>
      <c r="AE33" s="58">
        <f t="shared" si="13"/>
        <v>15.797553713534882</v>
      </c>
      <c r="AF33" s="58">
        <f t="shared" si="14"/>
        <v>25.792143389626929</v>
      </c>
      <c r="AG33" s="58">
        <f t="shared" si="15"/>
        <v>35.65211496484207</v>
      </c>
      <c r="AH33" s="58">
        <f t="shared" si="16"/>
        <v>60.381184919208636</v>
      </c>
      <c r="AJ33" s="58">
        <f t="shared" si="17"/>
        <v>132.59402434930652</v>
      </c>
      <c r="AK33" s="58">
        <f t="shared" si="18"/>
        <v>216.48187755139216</v>
      </c>
      <c r="AL33" s="58">
        <f t="shared" si="19"/>
        <v>299.2398370959404</v>
      </c>
      <c r="AM33" s="58">
        <f t="shared" si="20"/>
        <v>506.79899233753298</v>
      </c>
      <c r="AO33" s="58">
        <f t="shared" si="21"/>
        <v>13.259402434930653</v>
      </c>
      <c r="AP33" s="58">
        <f t="shared" si="22"/>
        <v>21.648187755139215</v>
      </c>
      <c r="AQ33" s="58">
        <f t="shared" si="23"/>
        <v>29.92398370959404</v>
      </c>
      <c r="AR33" s="58">
        <f t="shared" si="24"/>
        <v>50.679899233753297</v>
      </c>
    </row>
    <row r="34" spans="1:44" x14ac:dyDescent="0.25">
      <c r="A34" s="66">
        <v>30</v>
      </c>
      <c r="B34" s="120">
        <v>120.30867894395369</v>
      </c>
      <c r="C34" s="73">
        <v>138.26701284172262</v>
      </c>
      <c r="D34" s="66"/>
      <c r="E34" s="73">
        <v>870.11845031810844</v>
      </c>
      <c r="F34" s="71">
        <v>0.55930000000000002</v>
      </c>
      <c r="G34" s="71">
        <v>1</v>
      </c>
      <c r="H34" s="74">
        <v>2.5</v>
      </c>
      <c r="I34" s="74">
        <f t="shared" si="1"/>
        <v>17.5</v>
      </c>
      <c r="J34" s="74">
        <f t="shared" si="2"/>
        <v>109.55</v>
      </c>
      <c r="K34" s="74">
        <f t="shared" si="3"/>
        <v>125.9023986446321</v>
      </c>
      <c r="L34" s="67">
        <v>0.56910000000000005</v>
      </c>
      <c r="M34" s="71">
        <v>1.0003</v>
      </c>
      <c r="N34" s="67">
        <v>2.5</v>
      </c>
      <c r="O34" s="74">
        <f t="shared" si="4"/>
        <v>17.494751574527644</v>
      </c>
      <c r="P34" s="74">
        <f t="shared" si="5"/>
        <v>109.51714485654306</v>
      </c>
      <c r="Q34" s="74">
        <f t="shared" si="6"/>
        <v>125.86463925285626</v>
      </c>
      <c r="R34" s="49">
        <v>0.54259999999999997</v>
      </c>
      <c r="S34" s="64">
        <v>1</v>
      </c>
      <c r="T34" s="74">
        <v>2</v>
      </c>
      <c r="U34" s="74">
        <f t="shared" si="7"/>
        <v>14.000000000000002</v>
      </c>
      <c r="V34" s="74">
        <f t="shared" si="8"/>
        <v>87.640000000000015</v>
      </c>
      <c r="W34" s="74">
        <f t="shared" si="9"/>
        <v>100.7219189157057</v>
      </c>
      <c r="X34" s="49">
        <v>0.54930000000000001</v>
      </c>
      <c r="Y34" s="64">
        <v>1</v>
      </c>
      <c r="Z34" s="74">
        <v>1.5</v>
      </c>
      <c r="AA34" s="58">
        <f t="shared" si="10"/>
        <v>10.5</v>
      </c>
      <c r="AB34" s="58">
        <f t="shared" si="11"/>
        <v>65.73</v>
      </c>
      <c r="AC34" s="77">
        <f t="shared" si="12"/>
        <v>75.541439186779257</v>
      </c>
      <c r="AE34" s="58">
        <f t="shared" si="13"/>
        <v>12.364614197090518</v>
      </c>
      <c r="AF34" s="58">
        <f t="shared" si="14"/>
        <v>12.402373588866354</v>
      </c>
      <c r="AG34" s="58">
        <f t="shared" si="15"/>
        <v>37.545093926016918</v>
      </c>
      <c r="AH34" s="58">
        <f t="shared" si="16"/>
        <v>62.725573654943361</v>
      </c>
      <c r="AJ34" s="58">
        <f t="shared" si="17"/>
        <v>102.77408334647765</v>
      </c>
      <c r="AK34" s="58">
        <f t="shared" si="18"/>
        <v>103.08793760958885</v>
      </c>
      <c r="AL34" s="58">
        <f t="shared" si="19"/>
        <v>312.07302960667914</v>
      </c>
      <c r="AM34" s="58">
        <f t="shared" si="20"/>
        <v>521.37197586688103</v>
      </c>
      <c r="AO34" s="58">
        <f t="shared" si="21"/>
        <v>10.277408334647765</v>
      </c>
      <c r="AP34" s="58">
        <f t="shared" si="22"/>
        <v>10.308793760958885</v>
      </c>
      <c r="AQ34" s="58">
        <f t="shared" si="23"/>
        <v>31.207302960667914</v>
      </c>
      <c r="AR34" s="58">
        <f t="shared" si="24"/>
        <v>52.137197586688103</v>
      </c>
    </row>
    <row r="35" spans="1:44" x14ac:dyDescent="0.25">
      <c r="A35" s="66">
        <v>31</v>
      </c>
      <c r="B35" s="120">
        <v>127.47161071819902</v>
      </c>
      <c r="C35" s="73">
        <v>145.63500380921798</v>
      </c>
      <c r="D35" s="66"/>
      <c r="E35" s="73">
        <v>875.28140477262582</v>
      </c>
      <c r="F35" s="71">
        <v>0.53410000000000002</v>
      </c>
      <c r="G35" s="71">
        <v>1</v>
      </c>
      <c r="H35" s="74">
        <v>2.2000000000000002</v>
      </c>
      <c r="I35" s="74">
        <f t="shared" si="1"/>
        <v>15.400000000000002</v>
      </c>
      <c r="J35" s="74">
        <f t="shared" si="2"/>
        <v>96.404000000000011</v>
      </c>
      <c r="K35" s="74">
        <f t="shared" si="3"/>
        <v>110.14057818930031</v>
      </c>
      <c r="L35" s="67">
        <v>0.60150000000000003</v>
      </c>
      <c r="M35" s="71">
        <v>1.0003</v>
      </c>
      <c r="N35" s="67">
        <v>2.2000000000000002</v>
      </c>
      <c r="O35" s="74">
        <f t="shared" si="4"/>
        <v>15.395381385584328</v>
      </c>
      <c r="P35" s="74">
        <f t="shared" si="5"/>
        <v>96.375087473757887</v>
      </c>
      <c r="Q35" s="74">
        <f t="shared" si="6"/>
        <v>110.10754592552266</v>
      </c>
      <c r="R35" s="49">
        <v>0.54790000000000005</v>
      </c>
      <c r="S35" s="64">
        <v>1.0002</v>
      </c>
      <c r="T35" s="74">
        <v>2</v>
      </c>
      <c r="U35" s="74">
        <f t="shared" si="7"/>
        <v>13.997200559888025</v>
      </c>
      <c r="V35" s="74">
        <f t="shared" si="8"/>
        <v>87.622475504899029</v>
      </c>
      <c r="W35" s="74">
        <f t="shared" si="9"/>
        <v>100.10777679854966</v>
      </c>
      <c r="X35" s="49">
        <v>0.5504</v>
      </c>
      <c r="Y35" s="64">
        <v>1</v>
      </c>
      <c r="Z35" s="74">
        <v>1</v>
      </c>
      <c r="AA35" s="58">
        <f t="shared" si="10"/>
        <v>7.0000000000000009</v>
      </c>
      <c r="AB35" s="58">
        <f t="shared" si="11"/>
        <v>43.820000000000007</v>
      </c>
      <c r="AC35" s="77">
        <f t="shared" si="12"/>
        <v>50.063899176954692</v>
      </c>
      <c r="AE35" s="58">
        <f t="shared" si="13"/>
        <v>35.494425619917664</v>
      </c>
      <c r="AF35" s="58">
        <f t="shared" si="14"/>
        <v>35.52745788369532</v>
      </c>
      <c r="AG35" s="58">
        <f t="shared" si="15"/>
        <v>45.527227010668312</v>
      </c>
      <c r="AH35" s="58">
        <f t="shared" si="16"/>
        <v>95.571104632263285</v>
      </c>
      <c r="AJ35" s="58">
        <f t="shared" si="17"/>
        <v>278.44965180823709</v>
      </c>
      <c r="AK35" s="58">
        <f t="shared" si="18"/>
        <v>278.70878608599156</v>
      </c>
      <c r="AL35" s="58">
        <f t="shared" si="19"/>
        <v>357.15581496271489</v>
      </c>
      <c r="AM35" s="58">
        <f t="shared" si="20"/>
        <v>749.74423005873791</v>
      </c>
      <c r="AO35" s="58">
        <f t="shared" si="21"/>
        <v>27.84496518082371</v>
      </c>
      <c r="AP35" s="58">
        <f t="shared" si="22"/>
        <v>27.870878608599156</v>
      </c>
      <c r="AQ35" s="58">
        <f t="shared" si="23"/>
        <v>35.71558149627149</v>
      </c>
      <c r="AR35" s="58">
        <f t="shared" si="24"/>
        <v>74.974423005873788</v>
      </c>
    </row>
    <row r="36" spans="1:44" x14ac:dyDescent="0.25">
      <c r="A36" s="66">
        <v>32</v>
      </c>
      <c r="B36" s="120">
        <v>123.60854589926622</v>
      </c>
      <c r="C36" s="73">
        <v>139.07167317086603</v>
      </c>
      <c r="D36" s="66"/>
      <c r="E36" s="73">
        <v>888.81181250619227</v>
      </c>
      <c r="F36" s="71">
        <v>0.55269999999999997</v>
      </c>
      <c r="G36" s="71">
        <v>1.0002</v>
      </c>
      <c r="H36" s="74">
        <v>2.5</v>
      </c>
      <c r="I36" s="74">
        <f t="shared" si="1"/>
        <v>17.496500699860029</v>
      </c>
      <c r="J36" s="74">
        <f t="shared" si="2"/>
        <v>109.52809438112378</v>
      </c>
      <c r="K36" s="74">
        <f t="shared" si="3"/>
        <v>123.22979154865891</v>
      </c>
      <c r="L36" s="67">
        <v>0.57999999999999996</v>
      </c>
      <c r="M36" s="71">
        <v>1</v>
      </c>
      <c r="N36" s="67">
        <v>2.4</v>
      </c>
      <c r="O36" s="74">
        <f t="shared" si="4"/>
        <v>16.8</v>
      </c>
      <c r="P36" s="74">
        <f t="shared" si="5"/>
        <v>105.16800000000001</v>
      </c>
      <c r="Q36" s="74">
        <f t="shared" si="6"/>
        <v>118.3242600066899</v>
      </c>
      <c r="R36" s="49">
        <v>0.57279999999999998</v>
      </c>
      <c r="S36" s="64">
        <v>1</v>
      </c>
      <c r="T36" s="74">
        <v>2</v>
      </c>
      <c r="U36" s="74">
        <f t="shared" si="7"/>
        <v>14.000000000000002</v>
      </c>
      <c r="V36" s="74">
        <f t="shared" si="8"/>
        <v>87.640000000000015</v>
      </c>
      <c r="W36" s="74">
        <f t="shared" si="9"/>
        <v>98.603550005574931</v>
      </c>
      <c r="X36" s="49">
        <v>0.56850000000000001</v>
      </c>
      <c r="Y36" s="64">
        <v>1.0002</v>
      </c>
      <c r="Z36" s="74">
        <v>1.7</v>
      </c>
      <c r="AA36" s="58">
        <f t="shared" si="10"/>
        <v>11.897620475904818</v>
      </c>
      <c r="AB36" s="58">
        <f t="shared" si="11"/>
        <v>74.479104179164153</v>
      </c>
      <c r="AC36" s="77">
        <f t="shared" si="12"/>
        <v>83.796258253088041</v>
      </c>
      <c r="AE36" s="58">
        <f t="shared" si="13"/>
        <v>15.841881622207126</v>
      </c>
      <c r="AF36" s="58">
        <f t="shared" si="14"/>
        <v>20.747413164176137</v>
      </c>
      <c r="AG36" s="58">
        <f t="shared" si="15"/>
        <v>40.468123165291104</v>
      </c>
      <c r="AH36" s="58">
        <f t="shared" si="16"/>
        <v>55.275414917777994</v>
      </c>
      <c r="AJ36" s="58">
        <f t="shared" si="17"/>
        <v>128.16170198391734</v>
      </c>
      <c r="AK36" s="58">
        <f t="shared" si="18"/>
        <v>167.84772455040505</v>
      </c>
      <c r="AL36" s="58">
        <f t="shared" si="19"/>
        <v>327.38936350137374</v>
      </c>
      <c r="AM36" s="58">
        <f t="shared" si="20"/>
        <v>447.18117599105364</v>
      </c>
      <c r="AO36" s="58">
        <f t="shared" si="21"/>
        <v>12.816170198391735</v>
      </c>
      <c r="AP36" s="58">
        <f t="shared" si="22"/>
        <v>16.784772455040503</v>
      </c>
      <c r="AQ36" s="58">
        <f t="shared" si="23"/>
        <v>32.738936350137372</v>
      </c>
      <c r="AR36" s="58">
        <f t="shared" si="24"/>
        <v>44.718117599105362</v>
      </c>
    </row>
    <row r="37" spans="1:44" x14ac:dyDescent="0.25">
      <c r="A37" s="66" t="s">
        <v>51</v>
      </c>
      <c r="B37" s="118"/>
      <c r="C37" s="73"/>
      <c r="D37" s="66"/>
      <c r="E37" s="73"/>
      <c r="F37" s="71">
        <v>0.5635</v>
      </c>
      <c r="G37" s="71">
        <v>0</v>
      </c>
      <c r="H37" s="74">
        <v>0.1</v>
      </c>
      <c r="I37" s="74" t="e">
        <f t="shared" si="1"/>
        <v>#DIV/0!</v>
      </c>
      <c r="J37" s="74"/>
      <c r="K37" s="74"/>
      <c r="L37" s="67">
        <v>0.60629999999999995</v>
      </c>
      <c r="M37" s="71">
        <v>0</v>
      </c>
      <c r="N37" s="67">
        <v>0.2</v>
      </c>
      <c r="O37" s="74" t="e">
        <f t="shared" si="4"/>
        <v>#DIV/0!</v>
      </c>
      <c r="P37" s="74" t="e">
        <f t="shared" si="5"/>
        <v>#DIV/0!</v>
      </c>
      <c r="Q37" s="74" t="e">
        <f t="shared" si="6"/>
        <v>#DIV/0!</v>
      </c>
      <c r="R37" s="49">
        <v>0.56910000000000005</v>
      </c>
      <c r="S37" s="64" t="s">
        <v>58</v>
      </c>
      <c r="T37" s="74">
        <v>0.1</v>
      </c>
      <c r="U37" s="74" t="e">
        <f t="shared" si="7"/>
        <v>#VALUE!</v>
      </c>
      <c r="V37" s="74" t="e">
        <f t="shared" si="8"/>
        <v>#VALUE!</v>
      </c>
      <c r="W37" s="74" t="e">
        <f t="shared" si="9"/>
        <v>#VALUE!</v>
      </c>
      <c r="X37" s="49">
        <v>0.56010000000000004</v>
      </c>
      <c r="Y37" s="64" t="s">
        <v>58</v>
      </c>
      <c r="Z37" s="74">
        <v>0.2</v>
      </c>
      <c r="AC37" s="24"/>
    </row>
    <row r="38" spans="1:44" x14ac:dyDescent="0.25">
      <c r="A38" s="66" t="s">
        <v>53</v>
      </c>
      <c r="B38" s="118"/>
      <c r="C38" s="73"/>
      <c r="D38" s="66"/>
      <c r="E38" s="73"/>
      <c r="F38" s="71">
        <v>0.53649999999999998</v>
      </c>
      <c r="G38" s="71">
        <v>0</v>
      </c>
      <c r="H38" s="74">
        <v>0.2</v>
      </c>
      <c r="I38" s="74" t="e">
        <f t="shared" si="1"/>
        <v>#DIV/0!</v>
      </c>
      <c r="J38" s="74"/>
      <c r="K38" s="74"/>
      <c r="L38" s="67">
        <v>0.61499999999999999</v>
      </c>
      <c r="M38" s="71">
        <v>0</v>
      </c>
      <c r="N38" s="67">
        <v>0.2</v>
      </c>
      <c r="O38" s="74" t="e">
        <f t="shared" si="4"/>
        <v>#DIV/0!</v>
      </c>
      <c r="P38" s="74" t="e">
        <f t="shared" si="5"/>
        <v>#DIV/0!</v>
      </c>
      <c r="Q38" s="74" t="e">
        <f t="shared" si="6"/>
        <v>#DIV/0!</v>
      </c>
      <c r="R38" s="49">
        <v>0.57099999999999995</v>
      </c>
      <c r="S38" s="64" t="s">
        <v>58</v>
      </c>
      <c r="T38" s="74">
        <v>0.2</v>
      </c>
      <c r="U38" s="74" t="e">
        <f t="shared" si="7"/>
        <v>#VALUE!</v>
      </c>
      <c r="V38" s="74" t="e">
        <f t="shared" si="8"/>
        <v>#VALUE!</v>
      </c>
      <c r="W38" s="74" t="e">
        <f t="shared" si="9"/>
        <v>#VALUE!</v>
      </c>
      <c r="X38" s="49">
        <v>0.55289999999999995</v>
      </c>
      <c r="Y38" s="64" t="s">
        <v>58</v>
      </c>
      <c r="Z38" s="74">
        <v>0.2</v>
      </c>
      <c r="AC38" s="24"/>
    </row>
    <row r="39" spans="1:44" x14ac:dyDescent="0.25">
      <c r="A39" s="66" t="s">
        <v>57</v>
      </c>
      <c r="B39" s="118"/>
      <c r="C39" s="73"/>
      <c r="D39" s="66"/>
      <c r="E39" s="73"/>
      <c r="F39" s="69"/>
      <c r="G39" s="69"/>
      <c r="H39" s="73"/>
      <c r="I39" s="73"/>
      <c r="J39" s="73"/>
      <c r="K39" s="73"/>
      <c r="L39" s="66"/>
      <c r="M39" s="69"/>
      <c r="N39" s="66"/>
      <c r="O39" s="73"/>
      <c r="P39" s="73"/>
      <c r="Q39" s="73"/>
      <c r="R39" s="66"/>
      <c r="S39" s="69"/>
      <c r="T39" s="73"/>
      <c r="U39" s="73"/>
      <c r="V39" s="73"/>
      <c r="W39" s="73"/>
      <c r="X39" s="66"/>
      <c r="Y39" s="69"/>
      <c r="Z39" s="73"/>
      <c r="AC39" s="24"/>
    </row>
    <row r="40" spans="1:44" ht="14.25" x14ac:dyDescent="0.2">
      <c r="A40" s="68" t="s">
        <v>54</v>
      </c>
      <c r="B40" s="121"/>
      <c r="C40" s="75"/>
      <c r="D40" s="68"/>
      <c r="E40" s="75"/>
    </row>
    <row r="41" spans="1:44" ht="14.25" x14ac:dyDescent="0.2">
      <c r="A41" s="68" t="s">
        <v>55</v>
      </c>
      <c r="B41" s="121"/>
      <c r="C41" s="75"/>
      <c r="D41" s="68"/>
      <c r="E41" s="75"/>
    </row>
  </sheetData>
  <mergeCells count="2">
    <mergeCell ref="AJ3:AM3"/>
    <mergeCell ref="AO3:AR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57"/>
  <sheetViews>
    <sheetView workbookViewId="0">
      <selection activeCell="O17" sqref="O17"/>
    </sheetView>
  </sheetViews>
  <sheetFormatPr defaultRowHeight="14.25" x14ac:dyDescent="0.2"/>
  <cols>
    <col min="1" max="1" width="20.5" customWidth="1"/>
    <col min="3" max="11" width="9" style="58"/>
    <col min="14" max="14" width="9" style="58"/>
  </cols>
  <sheetData>
    <row r="2" spans="1:14" x14ac:dyDescent="0.2">
      <c r="C2" s="58" t="s">
        <v>103</v>
      </c>
      <c r="H2" s="58" t="s">
        <v>105</v>
      </c>
    </row>
    <row r="3" spans="1:14" x14ac:dyDescent="0.2">
      <c r="A3" s="51" t="s">
        <v>107</v>
      </c>
      <c r="B3" s="51" t="s">
        <v>108</v>
      </c>
      <c r="C3" s="58" t="s">
        <v>98</v>
      </c>
      <c r="D3" s="58" t="s">
        <v>99</v>
      </c>
      <c r="E3" s="58" t="s">
        <v>100</v>
      </c>
      <c r="F3" s="58" t="s">
        <v>101</v>
      </c>
      <c r="H3" s="58" t="s">
        <v>98</v>
      </c>
      <c r="I3" s="58" t="s">
        <v>99</v>
      </c>
      <c r="J3" s="58" t="s">
        <v>100</v>
      </c>
      <c r="K3" s="59" t="s">
        <v>106</v>
      </c>
      <c r="M3" s="51" t="s">
        <v>88</v>
      </c>
    </row>
    <row r="4" spans="1:14" x14ac:dyDescent="0.2">
      <c r="A4" s="51" t="s">
        <v>88</v>
      </c>
      <c r="B4">
        <v>1</v>
      </c>
      <c r="C4" s="58">
        <v>141.38794781618003</v>
      </c>
      <c r="D4" s="58">
        <v>142.08638345200623</v>
      </c>
      <c r="E4" s="58">
        <v>302.89724897088286</v>
      </c>
      <c r="F4" s="58">
        <v>528.12823534268955</v>
      </c>
      <c r="H4" s="58">
        <f>AVERAGE(C4:C7)</f>
        <v>203.72292412796372</v>
      </c>
      <c r="I4" s="58">
        <f t="shared" ref="I4:K4" si="0">AVERAGE(D4:D7)</f>
        <v>232.28703404071919</v>
      </c>
      <c r="J4" s="58">
        <f t="shared" si="0"/>
        <v>343.11161618577569</v>
      </c>
      <c r="K4" s="58">
        <f t="shared" si="0"/>
        <v>554.31353901818898</v>
      </c>
      <c r="M4" s="51" t="s">
        <v>109</v>
      </c>
      <c r="N4" s="79" t="s">
        <v>110</v>
      </c>
    </row>
    <row r="5" spans="1:14" x14ac:dyDescent="0.2">
      <c r="A5" s="50"/>
      <c r="B5">
        <v>2</v>
      </c>
      <c r="C5" s="58">
        <v>259.08985214175715</v>
      </c>
      <c r="D5" s="58">
        <v>287.566205417275</v>
      </c>
      <c r="E5" s="58">
        <v>373.51317233847544</v>
      </c>
      <c r="F5" s="58">
        <v>515.37703162141486</v>
      </c>
      <c r="M5" s="51">
        <v>3</v>
      </c>
      <c r="N5" s="58">
        <v>203.72292412796372</v>
      </c>
    </row>
    <row r="6" spans="1:14" x14ac:dyDescent="0.2">
      <c r="B6">
        <v>3</v>
      </c>
      <c r="C6" s="58">
        <v>193.38362297785159</v>
      </c>
      <c r="D6" s="58">
        <v>250.17540309762813</v>
      </c>
      <c r="E6" s="58">
        <v>364.32382858376286</v>
      </c>
      <c r="F6" s="58">
        <v>592.8916465830489</v>
      </c>
      <c r="M6" s="51">
        <v>6</v>
      </c>
      <c r="N6" s="58">
        <v>232.28703404071919</v>
      </c>
    </row>
    <row r="7" spans="1:14" x14ac:dyDescent="0.2">
      <c r="B7">
        <v>4</v>
      </c>
      <c r="C7" s="58">
        <v>221.03027357606604</v>
      </c>
      <c r="D7" s="58">
        <v>249.3201441959674</v>
      </c>
      <c r="E7" s="58">
        <v>331.71221484998154</v>
      </c>
      <c r="F7" s="58">
        <v>580.8572425256026</v>
      </c>
      <c r="M7" s="51">
        <v>12</v>
      </c>
      <c r="N7" s="58">
        <v>343.11161618577569</v>
      </c>
    </row>
    <row r="8" spans="1:14" x14ac:dyDescent="0.2">
      <c r="A8" s="51" t="s">
        <v>89</v>
      </c>
      <c r="B8">
        <v>5</v>
      </c>
      <c r="C8" s="58">
        <v>187.6922233642139</v>
      </c>
      <c r="D8" s="58">
        <v>214.99475976967224</v>
      </c>
      <c r="E8" s="58">
        <v>326.8655681674291</v>
      </c>
      <c r="F8" s="58">
        <v>550.60718496294248</v>
      </c>
      <c r="H8" s="58">
        <f>AVERAGE(C8:C11)</f>
        <v>159.2889911670664</v>
      </c>
      <c r="I8" s="58">
        <f t="shared" ref="I8:K8" si="1">AVERAGE(D8:D11)</f>
        <v>204.24730407263939</v>
      </c>
      <c r="J8" s="58">
        <f t="shared" si="1"/>
        <v>303.49114044955428</v>
      </c>
      <c r="K8" s="58">
        <f t="shared" si="1"/>
        <v>570.49962175853466</v>
      </c>
      <c r="M8" s="51">
        <v>24</v>
      </c>
      <c r="N8" s="58">
        <v>554.31353901818898</v>
      </c>
    </row>
    <row r="9" spans="1:14" x14ac:dyDescent="0.2">
      <c r="A9" s="50"/>
      <c r="B9">
        <v>6</v>
      </c>
      <c r="C9" s="58">
        <v>246.05634642216475</v>
      </c>
      <c r="D9" s="58">
        <v>271.59618992871259</v>
      </c>
      <c r="E9" s="58">
        <v>296.68790333708569</v>
      </c>
      <c r="F9" s="58">
        <v>674.43283829697918</v>
      </c>
    </row>
    <row r="10" spans="1:14" x14ac:dyDescent="0.2">
      <c r="B10">
        <v>7</v>
      </c>
      <c r="C10" s="58">
        <v>71.513989181421891</v>
      </c>
      <c r="D10" s="58">
        <v>100.36893836792117</v>
      </c>
      <c r="E10" s="58">
        <v>328.67509356867248</v>
      </c>
      <c r="F10" s="58">
        <v>471.1039409905768</v>
      </c>
    </row>
    <row r="11" spans="1:14" x14ac:dyDescent="0.2">
      <c r="B11">
        <v>8</v>
      </c>
      <c r="C11" s="58">
        <v>131.89340570046511</v>
      </c>
      <c r="D11" s="58">
        <v>230.02932822425154</v>
      </c>
      <c r="E11" s="58">
        <v>261.73599672502968</v>
      </c>
      <c r="F11" s="58">
        <v>585.85452278363994</v>
      </c>
      <c r="M11" t="s">
        <v>109</v>
      </c>
      <c r="N11" s="58" t="s">
        <v>110</v>
      </c>
    </row>
    <row r="12" spans="1:14" x14ac:dyDescent="0.2">
      <c r="A12" s="51" t="s">
        <v>90</v>
      </c>
      <c r="B12">
        <v>9</v>
      </c>
      <c r="C12" s="58">
        <v>146.00766730990051</v>
      </c>
      <c r="D12" s="58">
        <v>73.676425763297132</v>
      </c>
      <c r="E12" s="58">
        <v>292.79646160924125</v>
      </c>
      <c r="F12" s="58">
        <v>512.97965305825255</v>
      </c>
      <c r="H12" s="58">
        <f>AVERAGE(C12:C15)</f>
        <v>171.44566651293297</v>
      </c>
      <c r="I12" s="58">
        <f t="shared" ref="I12:K12" si="2">AVERAGE(D12:D15)</f>
        <v>262.8087134698535</v>
      </c>
      <c r="J12" s="58">
        <f t="shared" si="2"/>
        <v>326.57862194029747</v>
      </c>
      <c r="K12" s="58">
        <f t="shared" si="2"/>
        <v>616.98965521349692</v>
      </c>
      <c r="M12">
        <v>3</v>
      </c>
      <c r="N12" s="58">
        <v>159.2889911670664</v>
      </c>
    </row>
    <row r="13" spans="1:14" x14ac:dyDescent="0.2">
      <c r="A13" s="50"/>
      <c r="B13">
        <v>10</v>
      </c>
      <c r="C13" s="58">
        <v>139.0417308396261</v>
      </c>
      <c r="D13" s="58">
        <v>280.80023187190847</v>
      </c>
      <c r="E13" s="58">
        <v>316.69132737290425</v>
      </c>
      <c r="F13" s="58">
        <v>600.87656651212603</v>
      </c>
      <c r="M13">
        <v>6</v>
      </c>
      <c r="N13" s="58">
        <v>204.24730407263939</v>
      </c>
    </row>
    <row r="14" spans="1:14" x14ac:dyDescent="0.2">
      <c r="B14">
        <v>11</v>
      </c>
      <c r="C14" s="58">
        <v>92.710276462478433</v>
      </c>
      <c r="D14" s="58">
        <v>263.84616825204597</v>
      </c>
      <c r="E14" s="58">
        <v>264.18871415454157</v>
      </c>
      <c r="F14" s="58">
        <v>640.79738119442436</v>
      </c>
      <c r="M14">
        <v>12</v>
      </c>
      <c r="N14" s="58">
        <v>303.49114044955428</v>
      </c>
    </row>
    <row r="15" spans="1:14" x14ac:dyDescent="0.2">
      <c r="B15">
        <v>12</v>
      </c>
      <c r="C15" s="58">
        <v>308.02299143972687</v>
      </c>
      <c r="D15" s="58">
        <v>432.91202799216234</v>
      </c>
      <c r="E15" s="58">
        <v>432.63798462450285</v>
      </c>
      <c r="F15" s="58">
        <v>713.30502008918506</v>
      </c>
      <c r="M15">
        <v>24</v>
      </c>
      <c r="N15" s="58">
        <v>570.49962175853466</v>
      </c>
    </row>
    <row r="16" spans="1:14" x14ac:dyDescent="0.2">
      <c r="A16" s="51" t="s">
        <v>91</v>
      </c>
      <c r="B16">
        <v>13</v>
      </c>
      <c r="C16" s="58">
        <v>182.69291818793445</v>
      </c>
      <c r="D16" s="58">
        <v>245.70922584577048</v>
      </c>
      <c r="E16" s="58">
        <v>401.50214846918027</v>
      </c>
      <c r="F16" s="58">
        <v>526.81582200556193</v>
      </c>
      <c r="H16" s="58">
        <f>AVERAGE(C16:C19)</f>
        <v>115.97426212833349</v>
      </c>
      <c r="I16" s="58">
        <f t="shared" ref="I16:K16" si="3">AVERAGE(D16:D19)</f>
        <v>263.00218111741606</v>
      </c>
      <c r="J16" s="58">
        <f t="shared" si="3"/>
        <v>408.00773006048905</v>
      </c>
      <c r="K16" s="58">
        <f t="shared" si="3"/>
        <v>586.29237517230092</v>
      </c>
    </row>
    <row r="17" spans="1:14" x14ac:dyDescent="0.2">
      <c r="A17" s="50"/>
      <c r="B17">
        <v>14</v>
      </c>
      <c r="C17" s="58">
        <v>59.115302939080586</v>
      </c>
      <c r="D17" s="58">
        <v>314.56600238121337</v>
      </c>
      <c r="E17" s="58">
        <v>461.1121117893606</v>
      </c>
      <c r="F17" s="58">
        <v>680.16382744832254</v>
      </c>
      <c r="M17" s="51" t="s">
        <v>90</v>
      </c>
    </row>
    <row r="18" spans="1:14" x14ac:dyDescent="0.2">
      <c r="B18">
        <v>15</v>
      </c>
      <c r="C18" s="58">
        <v>141.45299611996407</v>
      </c>
      <c r="D18" s="58">
        <v>206.03697297649248</v>
      </c>
      <c r="E18" s="58">
        <v>337.24821386020398</v>
      </c>
      <c r="F18" s="58">
        <v>500.96071311227428</v>
      </c>
      <c r="M18" t="s">
        <v>109</v>
      </c>
      <c r="N18" s="58" t="s">
        <v>110</v>
      </c>
    </row>
    <row r="19" spans="1:14" x14ac:dyDescent="0.2">
      <c r="B19">
        <v>16</v>
      </c>
      <c r="C19" s="58">
        <v>80.635831266354913</v>
      </c>
      <c r="D19" s="58">
        <v>285.69652326618802</v>
      </c>
      <c r="E19" s="58">
        <v>432.16844612321148</v>
      </c>
      <c r="F19" s="58">
        <v>637.22913812304478</v>
      </c>
      <c r="M19">
        <v>3</v>
      </c>
      <c r="N19" s="58">
        <v>171.44566651293297</v>
      </c>
    </row>
    <row r="20" spans="1:14" x14ac:dyDescent="0.2">
      <c r="A20" s="51" t="s">
        <v>92</v>
      </c>
      <c r="B20">
        <v>17</v>
      </c>
      <c r="C20" s="58">
        <v>53.067920084647568</v>
      </c>
      <c r="D20" s="58">
        <v>53.717407013200322</v>
      </c>
      <c r="E20" s="58">
        <v>262.49751631022298</v>
      </c>
      <c r="F20" s="58">
        <v>386.33798198725634</v>
      </c>
      <c r="H20" s="58">
        <f>AVERAGE(C20:C23)</f>
        <v>122.7357423423874</v>
      </c>
      <c r="I20" s="58">
        <f t="shared" ref="I20:K20" si="4">AVERAGE(D20:D23)</f>
        <v>170.50347779685291</v>
      </c>
      <c r="J20" s="58">
        <f t="shared" si="4"/>
        <v>289.86204008334897</v>
      </c>
      <c r="K20" s="58">
        <f t="shared" si="4"/>
        <v>449.51991831755606</v>
      </c>
      <c r="M20">
        <v>6</v>
      </c>
      <c r="N20" s="58">
        <v>262.8087134698535</v>
      </c>
    </row>
    <row r="21" spans="1:14" x14ac:dyDescent="0.2">
      <c r="A21" s="50"/>
      <c r="B21">
        <v>18</v>
      </c>
      <c r="C21" s="58">
        <v>146.88202845817116</v>
      </c>
      <c r="D21" s="58">
        <v>146.38966956304182</v>
      </c>
      <c r="E21" s="58">
        <v>292.51454575161756</v>
      </c>
      <c r="F21" s="58">
        <v>475.05567027388014</v>
      </c>
      <c r="M21">
        <v>12</v>
      </c>
      <c r="N21" s="58">
        <v>326.57862194029747</v>
      </c>
    </row>
    <row r="22" spans="1:14" x14ac:dyDescent="0.2">
      <c r="B22">
        <v>19</v>
      </c>
      <c r="C22" s="58">
        <v>191.29711572778345</v>
      </c>
      <c r="D22" s="58">
        <v>262.51051462964915</v>
      </c>
      <c r="E22" s="58">
        <v>226.34023511435507</v>
      </c>
      <c r="F22" s="58">
        <v>479.53219172141411</v>
      </c>
      <c r="M22">
        <v>24</v>
      </c>
      <c r="N22" s="58">
        <v>616.98965521349692</v>
      </c>
    </row>
    <row r="23" spans="1:14" x14ac:dyDescent="0.2">
      <c r="B23">
        <v>20</v>
      </c>
      <c r="C23" s="58">
        <v>99.69590509894735</v>
      </c>
      <c r="D23" s="58">
        <v>219.39631998152035</v>
      </c>
      <c r="E23" s="58">
        <v>378.09586315720026</v>
      </c>
      <c r="F23" s="58">
        <v>457.15382928767372</v>
      </c>
    </row>
    <row r="24" spans="1:14" x14ac:dyDescent="0.2">
      <c r="A24" s="51" t="s">
        <v>93</v>
      </c>
      <c r="B24">
        <v>21</v>
      </c>
      <c r="C24" s="58">
        <v>456.54948679306284</v>
      </c>
      <c r="D24" s="58">
        <v>280.20612090006335</v>
      </c>
      <c r="E24" s="58">
        <v>527.44635790183338</v>
      </c>
      <c r="F24" s="58">
        <v>633.28754607095459</v>
      </c>
      <c r="H24" s="58">
        <f>AVERAGE(C24:C27)</f>
        <v>288.74906586065543</v>
      </c>
      <c r="I24" s="58">
        <f t="shared" ref="I24:K24" si="5">AVERAGE(D24:D27)</f>
        <v>314.89151668945124</v>
      </c>
      <c r="J24" s="58">
        <f t="shared" si="5"/>
        <v>482.54253540172147</v>
      </c>
      <c r="K24" s="58">
        <f t="shared" si="5"/>
        <v>649.2754628667451</v>
      </c>
      <c r="M24" t="s">
        <v>91</v>
      </c>
    </row>
    <row r="25" spans="1:14" x14ac:dyDescent="0.2">
      <c r="A25" s="50"/>
      <c r="B25">
        <v>22</v>
      </c>
      <c r="C25" s="58">
        <v>272.04388351681411</v>
      </c>
      <c r="D25" s="58">
        <v>375.21909487704454</v>
      </c>
      <c r="E25" s="58">
        <v>477.51656370655439</v>
      </c>
      <c r="F25" s="58">
        <v>682.34006270607813</v>
      </c>
      <c r="M25" t="s">
        <v>109</v>
      </c>
      <c r="N25" s="58" t="s">
        <v>110</v>
      </c>
    </row>
    <row r="26" spans="1:14" x14ac:dyDescent="0.2">
      <c r="B26">
        <v>23</v>
      </c>
      <c r="C26" s="58">
        <v>188.85329757818633</v>
      </c>
      <c r="D26" s="58">
        <v>296.25425279645242</v>
      </c>
      <c r="E26" s="58">
        <v>404.41499636540163</v>
      </c>
      <c r="F26" s="58">
        <v>619.01646107707825</v>
      </c>
      <c r="M26">
        <v>3</v>
      </c>
      <c r="N26" s="58">
        <v>115.97426212833349</v>
      </c>
    </row>
    <row r="27" spans="1:14" x14ac:dyDescent="0.2">
      <c r="B27">
        <v>24</v>
      </c>
      <c r="C27" s="58">
        <v>237.54959555455838</v>
      </c>
      <c r="D27" s="58">
        <v>307.88659818424458</v>
      </c>
      <c r="E27" s="58">
        <v>520.79222363309634</v>
      </c>
      <c r="F27" s="58">
        <v>662.45778161286944</v>
      </c>
      <c r="M27">
        <v>6</v>
      </c>
      <c r="N27" s="58">
        <v>263.00218111741606</v>
      </c>
    </row>
    <row r="28" spans="1:14" x14ac:dyDescent="0.2">
      <c r="A28" s="51" t="s">
        <v>94</v>
      </c>
      <c r="B28">
        <v>25</v>
      </c>
      <c r="C28" s="58">
        <v>153.75142115407309</v>
      </c>
      <c r="D28" s="58">
        <v>196.77681549198712</v>
      </c>
      <c r="E28" s="58">
        <v>281.67917704756337</v>
      </c>
      <c r="F28" s="58">
        <v>451.6538919850978</v>
      </c>
      <c r="H28" s="58">
        <f>AVERAGE(C28:C31)</f>
        <v>202.54442481317034</v>
      </c>
      <c r="I28" s="58">
        <f t="shared" ref="I28:J28" si="6">AVERAGE(D28:D31)</f>
        <v>213.30537287452219</v>
      </c>
      <c r="J28" s="58">
        <f t="shared" si="6"/>
        <v>374.75006481388533</v>
      </c>
      <c r="K28" s="58">
        <f>AVERAGE(F28:F31)</f>
        <v>543.3438633675014</v>
      </c>
      <c r="M28">
        <v>12</v>
      </c>
      <c r="N28" s="58">
        <v>408.00773006048905</v>
      </c>
    </row>
    <row r="29" spans="1:14" x14ac:dyDescent="0.2">
      <c r="A29" s="50"/>
      <c r="B29">
        <v>26</v>
      </c>
      <c r="C29" s="58">
        <v>183.778790361689</v>
      </c>
      <c r="D29" s="58">
        <v>183.778790361689</v>
      </c>
      <c r="E29" s="58">
        <v>343.87815226205817</v>
      </c>
      <c r="F29" s="58">
        <v>503.02036373257289</v>
      </c>
      <c r="M29">
        <v>24</v>
      </c>
      <c r="N29" s="58">
        <v>586.29237517230092</v>
      </c>
    </row>
    <row r="30" spans="1:14" x14ac:dyDescent="0.2">
      <c r="B30">
        <v>27</v>
      </c>
      <c r="C30" s="58">
        <v>226.59595903357979</v>
      </c>
      <c r="D30" s="58">
        <v>227.04746538144369</v>
      </c>
      <c r="E30" s="58">
        <v>350.10760397586512</v>
      </c>
      <c r="F30" s="58">
        <v>473.19234721661121</v>
      </c>
    </row>
    <row r="31" spans="1:14" x14ac:dyDescent="0.2">
      <c r="B31">
        <v>28</v>
      </c>
      <c r="C31" s="58">
        <v>246.05152870333956</v>
      </c>
      <c r="D31" s="58">
        <v>245.61842026296893</v>
      </c>
      <c r="E31" s="58">
        <v>523.33532597005467</v>
      </c>
      <c r="F31" s="58">
        <v>745.50885053572381</v>
      </c>
      <c r="M31" t="s">
        <v>92</v>
      </c>
    </row>
    <row r="32" spans="1:14" x14ac:dyDescent="0.2">
      <c r="A32" s="51" t="s">
        <v>95</v>
      </c>
      <c r="B32">
        <v>29</v>
      </c>
      <c r="C32" s="58">
        <v>132.59402434930652</v>
      </c>
      <c r="D32" s="58">
        <v>216.48187755139216</v>
      </c>
      <c r="E32" s="58">
        <v>299.2398370959404</v>
      </c>
      <c r="F32" s="58">
        <v>506.79899233753298</v>
      </c>
      <c r="H32" s="58">
        <f>AVERAGE(C32:C35)</f>
        <v>160.49486537198464</v>
      </c>
      <c r="I32" s="58">
        <f t="shared" ref="I32:K32" si="7">AVERAGE(D32:D35)</f>
        <v>191.5315814493444</v>
      </c>
      <c r="J32" s="58">
        <f t="shared" si="7"/>
        <v>323.96451129167701</v>
      </c>
      <c r="K32" s="58">
        <f t="shared" si="7"/>
        <v>556.27409356355145</v>
      </c>
      <c r="M32" t="s">
        <v>109</v>
      </c>
      <c r="N32" s="58" t="s">
        <v>110</v>
      </c>
    </row>
    <row r="33" spans="2:14" x14ac:dyDescent="0.2">
      <c r="B33">
        <v>30</v>
      </c>
      <c r="C33" s="58">
        <v>102.77408334647765</v>
      </c>
      <c r="D33" s="58">
        <v>103.08793760958885</v>
      </c>
      <c r="E33" s="58">
        <v>312.07302960667914</v>
      </c>
      <c r="F33" s="58">
        <v>521.37197586688103</v>
      </c>
      <c r="M33">
        <v>3</v>
      </c>
      <c r="N33" s="58">
        <v>122.7357423423874</v>
      </c>
    </row>
    <row r="34" spans="2:14" x14ac:dyDescent="0.2">
      <c r="B34">
        <v>31</v>
      </c>
      <c r="C34" s="58">
        <v>278.44965180823709</v>
      </c>
      <c r="D34" s="58">
        <v>278.70878608599156</v>
      </c>
      <c r="E34" s="58">
        <v>357.15581496271489</v>
      </c>
      <c r="F34" s="58">
        <v>749.74423005873791</v>
      </c>
      <c r="M34">
        <v>6</v>
      </c>
      <c r="N34" s="58">
        <v>170.50347779685291</v>
      </c>
    </row>
    <row r="35" spans="2:14" x14ac:dyDescent="0.2">
      <c r="B35">
        <v>32</v>
      </c>
      <c r="C35" s="58">
        <v>128.16170198391734</v>
      </c>
      <c r="D35" s="58">
        <v>167.84772455040505</v>
      </c>
      <c r="E35" s="58">
        <v>327.38936350137374</v>
      </c>
      <c r="F35" s="58">
        <v>447.18117599105364</v>
      </c>
      <c r="M35">
        <v>12</v>
      </c>
      <c r="N35" s="58">
        <v>289.86204008334897</v>
      </c>
    </row>
    <row r="36" spans="2:14" x14ac:dyDescent="0.2">
      <c r="M36">
        <v>24</v>
      </c>
      <c r="N36" s="58">
        <v>449.51991831755606</v>
      </c>
    </row>
    <row r="38" spans="2:14" x14ac:dyDescent="0.2">
      <c r="M38" t="s">
        <v>93</v>
      </c>
    </row>
    <row r="39" spans="2:14" x14ac:dyDescent="0.2">
      <c r="M39" t="s">
        <v>109</v>
      </c>
      <c r="N39" s="58" t="s">
        <v>110</v>
      </c>
    </row>
    <row r="40" spans="2:14" x14ac:dyDescent="0.2">
      <c r="M40">
        <v>3</v>
      </c>
      <c r="N40" s="58">
        <v>288.74906586065543</v>
      </c>
    </row>
    <row r="41" spans="2:14" x14ac:dyDescent="0.2">
      <c r="M41">
        <v>6</v>
      </c>
      <c r="N41" s="58">
        <v>314.89151668945124</v>
      </c>
    </row>
    <row r="42" spans="2:14" x14ac:dyDescent="0.2">
      <c r="M42">
        <v>12</v>
      </c>
      <c r="N42" s="58">
        <v>482.54253540172147</v>
      </c>
    </row>
    <row r="43" spans="2:14" x14ac:dyDescent="0.2">
      <c r="M43">
        <v>24</v>
      </c>
      <c r="N43" s="58">
        <v>649.2754628667451</v>
      </c>
    </row>
    <row r="45" spans="2:14" x14ac:dyDescent="0.2">
      <c r="M45" t="s">
        <v>94</v>
      </c>
    </row>
    <row r="46" spans="2:14" x14ac:dyDescent="0.2">
      <c r="M46" t="s">
        <v>109</v>
      </c>
      <c r="N46" s="58" t="s">
        <v>110</v>
      </c>
    </row>
    <row r="47" spans="2:14" x14ac:dyDescent="0.2">
      <c r="M47">
        <v>3</v>
      </c>
      <c r="N47" s="58">
        <v>202.54442481317034</v>
      </c>
    </row>
    <row r="48" spans="2:14" x14ac:dyDescent="0.2">
      <c r="M48">
        <v>6</v>
      </c>
      <c r="N48" s="58">
        <v>213.30537287452219</v>
      </c>
    </row>
    <row r="49" spans="13:14" x14ac:dyDescent="0.2">
      <c r="M49">
        <v>12</v>
      </c>
      <c r="N49" s="58">
        <v>374.75006481388533</v>
      </c>
    </row>
    <row r="50" spans="13:14" x14ac:dyDescent="0.2">
      <c r="M50">
        <v>24</v>
      </c>
      <c r="N50" s="58">
        <v>543.3438633675014</v>
      </c>
    </row>
    <row r="52" spans="13:14" x14ac:dyDescent="0.2">
      <c r="M52" t="s">
        <v>95</v>
      </c>
    </row>
    <row r="53" spans="13:14" x14ac:dyDescent="0.2">
      <c r="M53" t="s">
        <v>109</v>
      </c>
      <c r="N53" s="58" t="s">
        <v>110</v>
      </c>
    </row>
    <row r="54" spans="13:14" x14ac:dyDescent="0.2">
      <c r="M54">
        <v>3</v>
      </c>
      <c r="N54" s="58">
        <v>160.49486537198464</v>
      </c>
    </row>
    <row r="55" spans="13:14" x14ac:dyDescent="0.2">
      <c r="M55">
        <v>6</v>
      </c>
      <c r="N55" s="58">
        <v>191.5315814493444</v>
      </c>
    </row>
    <row r="56" spans="13:14" x14ac:dyDescent="0.2">
      <c r="M56">
        <v>12</v>
      </c>
      <c r="N56" s="58">
        <v>323.96451129167701</v>
      </c>
    </row>
    <row r="57" spans="13:14" x14ac:dyDescent="0.2">
      <c r="M57">
        <v>24</v>
      </c>
      <c r="N57" s="58">
        <v>556.27409356355145</v>
      </c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8"/>
  <sheetViews>
    <sheetView workbookViewId="0">
      <selection activeCell="Q4" sqref="Q4:T35"/>
    </sheetView>
  </sheetViews>
  <sheetFormatPr defaultRowHeight="14.25" x14ac:dyDescent="0.2"/>
  <cols>
    <col min="1" max="1" width="20.5" style="107" customWidth="1"/>
    <col min="2" max="2" width="9" style="107"/>
    <col min="3" max="6" width="9" style="58"/>
    <col min="7" max="7" width="9" style="107"/>
    <col min="17" max="20" width="9" style="58"/>
  </cols>
  <sheetData>
    <row r="2" spans="1:20" x14ac:dyDescent="0.2">
      <c r="C2" s="106" t="s">
        <v>103</v>
      </c>
      <c r="G2" s="58"/>
    </row>
    <row r="3" spans="1:20" x14ac:dyDescent="0.2">
      <c r="A3" s="51" t="s">
        <v>107</v>
      </c>
      <c r="B3" s="51" t="s">
        <v>108</v>
      </c>
      <c r="C3" s="112">
        <v>3</v>
      </c>
      <c r="D3" s="112">
        <v>6</v>
      </c>
      <c r="E3" s="112">
        <v>12</v>
      </c>
      <c r="F3" s="112">
        <v>24</v>
      </c>
      <c r="G3" s="113" t="s">
        <v>140</v>
      </c>
    </row>
    <row r="4" spans="1:20" x14ac:dyDescent="0.2">
      <c r="A4" s="51" t="s">
        <v>88</v>
      </c>
      <c r="B4" s="107">
        <v>1</v>
      </c>
      <c r="C4" s="58">
        <v>141.38794781618003</v>
      </c>
      <c r="D4" s="58">
        <v>142.08638345200623</v>
      </c>
      <c r="E4" s="58">
        <v>302.89724897088286</v>
      </c>
      <c r="F4" s="58">
        <v>528.12823534268955</v>
      </c>
      <c r="G4" s="58">
        <v>19.5</v>
      </c>
      <c r="H4" s="58"/>
      <c r="Q4" s="58">
        <f>C4/10</f>
        <v>14.138794781618003</v>
      </c>
      <c r="R4" s="58">
        <f t="shared" ref="R4:T4" si="0">D4/10</f>
        <v>14.208638345200622</v>
      </c>
      <c r="S4" s="58">
        <f t="shared" si="0"/>
        <v>30.289724897088284</v>
      </c>
      <c r="T4" s="58">
        <f t="shared" si="0"/>
        <v>52.812823534268958</v>
      </c>
    </row>
    <row r="5" spans="1:20" x14ac:dyDescent="0.2">
      <c r="A5" s="50"/>
      <c r="B5" s="107">
        <v>2</v>
      </c>
      <c r="C5" s="58">
        <v>259.08985214175715</v>
      </c>
      <c r="D5" s="58">
        <v>287.566205417275</v>
      </c>
      <c r="E5" s="58">
        <v>373.51317233847544</v>
      </c>
      <c r="F5" s="58">
        <v>515.37703162141486</v>
      </c>
      <c r="G5" s="58">
        <v>12.4</v>
      </c>
      <c r="H5" s="58"/>
      <c r="Q5" s="58">
        <f t="shared" ref="Q5:Q38" si="1">C5/10</f>
        <v>25.908985214175715</v>
      </c>
      <c r="R5" s="58">
        <f t="shared" ref="R5:R38" si="2">D5/10</f>
        <v>28.7566205417275</v>
      </c>
      <c r="S5" s="58">
        <f t="shared" ref="S5:S38" si="3">E5/10</f>
        <v>37.351317233847546</v>
      </c>
      <c r="T5" s="58">
        <f t="shared" ref="T5:T38" si="4">F5/10</f>
        <v>51.537703162141483</v>
      </c>
    </row>
    <row r="6" spans="1:20" x14ac:dyDescent="0.2">
      <c r="B6" s="107">
        <v>3</v>
      </c>
      <c r="C6" s="58">
        <v>193.38362297785159</v>
      </c>
      <c r="D6" s="58">
        <v>250.17540309762813</v>
      </c>
      <c r="E6" s="58">
        <v>364.32382858376286</v>
      </c>
      <c r="F6" s="58">
        <v>592.8916465830489</v>
      </c>
      <c r="G6" s="58">
        <v>19</v>
      </c>
      <c r="H6" s="58"/>
      <c r="Q6" s="58">
        <f t="shared" si="1"/>
        <v>19.33836229778516</v>
      </c>
      <c r="R6" s="58">
        <f t="shared" si="2"/>
        <v>25.017540309762815</v>
      </c>
      <c r="S6" s="58">
        <f t="shared" si="3"/>
        <v>36.432382858376286</v>
      </c>
      <c r="T6" s="58">
        <f t="shared" si="4"/>
        <v>59.289164658304891</v>
      </c>
    </row>
    <row r="7" spans="1:20" x14ac:dyDescent="0.2">
      <c r="B7" s="107">
        <v>4</v>
      </c>
      <c r="C7" s="58">
        <v>221.03027357606604</v>
      </c>
      <c r="D7" s="58">
        <v>249.3201441959674</v>
      </c>
      <c r="E7" s="58">
        <v>331.71221484998154</v>
      </c>
      <c r="F7" s="58">
        <v>580.8572425256026</v>
      </c>
      <c r="G7" s="58">
        <v>17.5</v>
      </c>
      <c r="H7" s="58"/>
      <c r="Q7" s="58">
        <f t="shared" si="1"/>
        <v>22.103027357606603</v>
      </c>
      <c r="R7" s="58">
        <f t="shared" si="2"/>
        <v>24.93201441959674</v>
      </c>
      <c r="S7" s="58">
        <f t="shared" si="3"/>
        <v>33.171221484998156</v>
      </c>
      <c r="T7" s="58">
        <f t="shared" si="4"/>
        <v>58.085724252560262</v>
      </c>
    </row>
    <row r="8" spans="1:20" x14ac:dyDescent="0.2">
      <c r="A8" s="51" t="s">
        <v>89</v>
      </c>
      <c r="B8" s="107">
        <v>5</v>
      </c>
      <c r="C8" s="58">
        <v>187.6922233642139</v>
      </c>
      <c r="D8" s="58">
        <v>214.99475976967224</v>
      </c>
      <c r="E8" s="58">
        <v>326.8655681674291</v>
      </c>
      <c r="F8" s="58">
        <v>550.60718496294248</v>
      </c>
      <c r="G8" s="58">
        <v>17.7</v>
      </c>
      <c r="H8" s="58"/>
      <c r="Q8" s="58">
        <f t="shared" si="1"/>
        <v>18.769222336421389</v>
      </c>
      <c r="R8" s="58">
        <f t="shared" si="2"/>
        <v>21.499475976967226</v>
      </c>
      <c r="S8" s="58">
        <f t="shared" si="3"/>
        <v>32.686556816742907</v>
      </c>
      <c r="T8" s="58">
        <f t="shared" si="4"/>
        <v>55.06071849629425</v>
      </c>
    </row>
    <row r="9" spans="1:20" x14ac:dyDescent="0.2">
      <c r="A9" s="50"/>
      <c r="B9" s="107">
        <v>6</v>
      </c>
      <c r="C9" s="58">
        <v>246.05634642216475</v>
      </c>
      <c r="D9" s="58">
        <v>271.59618992871259</v>
      </c>
      <c r="E9" s="58">
        <v>296.68790333708569</v>
      </c>
      <c r="F9" s="58">
        <v>674.43283829697918</v>
      </c>
      <c r="G9" s="58">
        <v>20.7</v>
      </c>
      <c r="Q9" s="58">
        <f t="shared" si="1"/>
        <v>24.605634642216476</v>
      </c>
      <c r="R9" s="58">
        <f t="shared" si="2"/>
        <v>27.159618992871259</v>
      </c>
      <c r="S9" s="58">
        <f t="shared" si="3"/>
        <v>29.668790333708568</v>
      </c>
      <c r="T9" s="58">
        <f t="shared" si="4"/>
        <v>67.443283829697918</v>
      </c>
    </row>
    <row r="10" spans="1:20" x14ac:dyDescent="0.2">
      <c r="B10" s="107">
        <v>7</v>
      </c>
      <c r="C10" s="58">
        <v>71.513989181421891</v>
      </c>
      <c r="D10" s="58">
        <v>100.36893836792117</v>
      </c>
      <c r="E10" s="58">
        <v>328.67509356867248</v>
      </c>
      <c r="F10" s="58">
        <v>471.1039409905768</v>
      </c>
      <c r="G10" s="58">
        <v>19.899999999999999</v>
      </c>
      <c r="Q10" s="58">
        <f t="shared" si="1"/>
        <v>7.1513989181421893</v>
      </c>
      <c r="R10" s="58">
        <f t="shared" si="2"/>
        <v>10.036893836792117</v>
      </c>
      <c r="S10" s="58">
        <f t="shared" si="3"/>
        <v>32.867509356867245</v>
      </c>
      <c r="T10" s="58">
        <f t="shared" si="4"/>
        <v>47.110394099057679</v>
      </c>
    </row>
    <row r="11" spans="1:20" x14ac:dyDescent="0.2">
      <c r="B11" s="107">
        <v>8</v>
      </c>
      <c r="C11" s="58">
        <v>131.89340570046511</v>
      </c>
      <c r="D11" s="58">
        <v>230.02932822425154</v>
      </c>
      <c r="E11" s="58">
        <v>261.73599672502968</v>
      </c>
      <c r="F11" s="58">
        <v>585.85452278363994</v>
      </c>
      <c r="G11" s="58">
        <v>20.8</v>
      </c>
      <c r="Q11" s="58">
        <f t="shared" si="1"/>
        <v>13.189340570046511</v>
      </c>
      <c r="R11" s="58">
        <f t="shared" si="2"/>
        <v>23.002932822425155</v>
      </c>
      <c r="S11" s="58">
        <f t="shared" si="3"/>
        <v>26.173599672502966</v>
      </c>
      <c r="T11" s="58">
        <f t="shared" si="4"/>
        <v>58.585452278363995</v>
      </c>
    </row>
    <row r="12" spans="1:20" x14ac:dyDescent="0.2">
      <c r="A12" s="51" t="s">
        <v>90</v>
      </c>
      <c r="B12" s="107">
        <v>9</v>
      </c>
      <c r="C12" s="58">
        <v>146.00766730990051</v>
      </c>
      <c r="D12" s="58">
        <v>73.676425763297132</v>
      </c>
      <c r="E12" s="58">
        <v>292.79646160924125</v>
      </c>
      <c r="F12" s="58">
        <v>512.97965305825255</v>
      </c>
      <c r="G12" s="58">
        <v>20</v>
      </c>
      <c r="Q12" s="58">
        <f t="shared" si="1"/>
        <v>14.600766730990051</v>
      </c>
      <c r="R12" s="58">
        <f t="shared" si="2"/>
        <v>7.3676425763297129</v>
      </c>
      <c r="S12" s="58">
        <f t="shared" si="3"/>
        <v>29.279646160924123</v>
      </c>
      <c r="T12" s="58">
        <f t="shared" si="4"/>
        <v>51.297965305825258</v>
      </c>
    </row>
    <row r="13" spans="1:20" x14ac:dyDescent="0.2">
      <c r="A13" s="50"/>
      <c r="B13" s="107">
        <v>10</v>
      </c>
      <c r="C13" s="58">
        <v>139.0417308396261</v>
      </c>
      <c r="D13" s="58">
        <v>280.80023187190847</v>
      </c>
      <c r="E13" s="58">
        <v>316.69132737290425</v>
      </c>
      <c r="F13" s="58">
        <v>600.87656651212603</v>
      </c>
      <c r="G13" s="58">
        <v>20.399999999999999</v>
      </c>
      <c r="Q13" s="58">
        <f t="shared" si="1"/>
        <v>13.904173083962609</v>
      </c>
      <c r="R13" s="58">
        <f t="shared" si="2"/>
        <v>28.080023187190847</v>
      </c>
      <c r="S13" s="58">
        <f t="shared" si="3"/>
        <v>31.669132737290425</v>
      </c>
      <c r="T13" s="58">
        <f t="shared" si="4"/>
        <v>60.087656651212605</v>
      </c>
    </row>
    <row r="14" spans="1:20" x14ac:dyDescent="0.2">
      <c r="B14" s="107">
        <v>11</v>
      </c>
      <c r="C14" s="58">
        <v>92.710276462478433</v>
      </c>
      <c r="D14" s="58">
        <v>263.84616825204597</v>
      </c>
      <c r="E14" s="58">
        <v>264.18871415454157</v>
      </c>
      <c r="F14" s="58">
        <v>640.79738119442436</v>
      </c>
      <c r="G14" s="58">
        <v>24</v>
      </c>
      <c r="Q14" s="58">
        <f t="shared" si="1"/>
        <v>9.2710276462478429</v>
      </c>
      <c r="R14" s="58">
        <f t="shared" si="2"/>
        <v>26.384616825204596</v>
      </c>
      <c r="S14" s="58">
        <f t="shared" si="3"/>
        <v>26.418871415454156</v>
      </c>
      <c r="T14" s="58">
        <f t="shared" si="4"/>
        <v>64.079738119442439</v>
      </c>
    </row>
    <row r="15" spans="1:20" x14ac:dyDescent="0.2">
      <c r="B15" s="107">
        <v>12</v>
      </c>
      <c r="C15" s="58">
        <v>308.02299143972687</v>
      </c>
      <c r="D15" s="58">
        <v>432.91202799216234</v>
      </c>
      <c r="E15" s="58">
        <v>432.63798462450285</v>
      </c>
      <c r="F15" s="58">
        <v>713.30502008918506</v>
      </c>
      <c r="G15" s="58">
        <v>17.8</v>
      </c>
      <c r="Q15" s="58">
        <f t="shared" si="1"/>
        <v>30.802299143972686</v>
      </c>
      <c r="R15" s="58">
        <f t="shared" si="2"/>
        <v>43.291202799216236</v>
      </c>
      <c r="S15" s="58">
        <f t="shared" si="3"/>
        <v>43.263798462450282</v>
      </c>
      <c r="T15" s="58">
        <f t="shared" si="4"/>
        <v>71.330502008918501</v>
      </c>
    </row>
    <row r="16" spans="1:20" x14ac:dyDescent="0.2">
      <c r="A16" s="51" t="s">
        <v>91</v>
      </c>
      <c r="B16" s="107">
        <v>13</v>
      </c>
      <c r="C16" s="58">
        <v>182.69291818793445</v>
      </c>
      <c r="D16" s="58">
        <v>245.70922584577048</v>
      </c>
      <c r="E16" s="58">
        <v>401.50214846918027</v>
      </c>
      <c r="F16" s="58">
        <v>526.81582200556193</v>
      </c>
      <c r="G16" s="58">
        <v>16.3</v>
      </c>
      <c r="Q16" s="58">
        <f t="shared" si="1"/>
        <v>18.269291818793445</v>
      </c>
      <c r="R16" s="58">
        <f t="shared" si="2"/>
        <v>24.570922584577048</v>
      </c>
      <c r="S16" s="58">
        <f t="shared" si="3"/>
        <v>40.150214846918026</v>
      </c>
      <c r="T16" s="58">
        <f t="shared" si="4"/>
        <v>52.681582200556193</v>
      </c>
    </row>
    <row r="17" spans="1:20" x14ac:dyDescent="0.2">
      <c r="A17" s="50"/>
      <c r="B17" s="107">
        <v>14</v>
      </c>
      <c r="C17" s="58">
        <v>59.115302939080586</v>
      </c>
      <c r="D17" s="58">
        <v>314.56600238121337</v>
      </c>
      <c r="E17" s="58">
        <v>461.1121117893606</v>
      </c>
      <c r="F17" s="58">
        <v>680.16382744832254</v>
      </c>
      <c r="G17" s="58">
        <v>26.6</v>
      </c>
      <c r="Q17" s="58">
        <f t="shared" si="1"/>
        <v>5.9115302939080587</v>
      </c>
      <c r="R17" s="58">
        <f t="shared" si="2"/>
        <v>31.456600238121336</v>
      </c>
      <c r="S17" s="58">
        <f t="shared" si="3"/>
        <v>46.11121117893606</v>
      </c>
      <c r="T17" s="58">
        <f t="shared" si="4"/>
        <v>68.016382744832256</v>
      </c>
    </row>
    <row r="18" spans="1:20" x14ac:dyDescent="0.2">
      <c r="B18" s="107">
        <v>15</v>
      </c>
      <c r="C18" s="58">
        <v>141.45299611996407</v>
      </c>
      <c r="D18" s="58">
        <v>206.03697297649248</v>
      </c>
      <c r="E18" s="58">
        <v>337.24821386020398</v>
      </c>
      <c r="F18" s="58">
        <v>500.96071311227428</v>
      </c>
      <c r="G18" s="58">
        <v>17</v>
      </c>
      <c r="Q18" s="58">
        <f t="shared" si="1"/>
        <v>14.145299611996407</v>
      </c>
      <c r="R18" s="58">
        <f t="shared" si="2"/>
        <v>20.603697297649248</v>
      </c>
      <c r="S18" s="58">
        <f t="shared" si="3"/>
        <v>33.724821386020395</v>
      </c>
      <c r="T18" s="58">
        <f t="shared" si="4"/>
        <v>50.096071311227426</v>
      </c>
    </row>
    <row r="19" spans="1:20" x14ac:dyDescent="0.2">
      <c r="B19" s="107">
        <v>16</v>
      </c>
      <c r="C19" s="58">
        <v>80.635831266354913</v>
      </c>
      <c r="D19" s="58">
        <v>285.69652326618802</v>
      </c>
      <c r="E19" s="58">
        <v>432.16844612321148</v>
      </c>
      <c r="F19" s="58">
        <v>637.22913812304478</v>
      </c>
      <c r="G19" s="58">
        <v>24.3</v>
      </c>
      <c r="Q19" s="58">
        <f t="shared" si="1"/>
        <v>8.0635831266354909</v>
      </c>
      <c r="R19" s="58">
        <f t="shared" si="2"/>
        <v>28.569652326618801</v>
      </c>
      <c r="S19" s="58">
        <f t="shared" si="3"/>
        <v>43.216844612321147</v>
      </c>
      <c r="T19" s="58">
        <f t="shared" si="4"/>
        <v>63.722913812304476</v>
      </c>
    </row>
    <row r="20" spans="1:20" x14ac:dyDescent="0.2">
      <c r="A20" s="51" t="s">
        <v>92</v>
      </c>
      <c r="B20" s="107">
        <v>17</v>
      </c>
      <c r="C20" s="58">
        <v>53.067920084647568</v>
      </c>
      <c r="D20" s="58">
        <v>53.717407013200322</v>
      </c>
      <c r="E20" s="58">
        <v>262.49751631022298</v>
      </c>
      <c r="F20" s="58">
        <v>386.33798198725634</v>
      </c>
      <c r="G20" s="58">
        <v>17</v>
      </c>
      <c r="Q20" s="58">
        <f t="shared" si="1"/>
        <v>5.3067920084647566</v>
      </c>
      <c r="R20" s="58">
        <f t="shared" si="2"/>
        <v>5.3717407013200322</v>
      </c>
      <c r="S20" s="58">
        <f t="shared" si="3"/>
        <v>26.249751631022299</v>
      </c>
      <c r="T20" s="58">
        <f t="shared" si="4"/>
        <v>38.633798198725636</v>
      </c>
    </row>
    <row r="21" spans="1:20" x14ac:dyDescent="0.2">
      <c r="A21" s="50"/>
      <c r="B21" s="107">
        <v>18</v>
      </c>
      <c r="C21" s="58">
        <v>146.88202845817116</v>
      </c>
      <c r="D21" s="58">
        <v>146.38966956304182</v>
      </c>
      <c r="E21" s="58">
        <v>292.51454575161756</v>
      </c>
      <c r="F21" s="58">
        <v>475.05567027388014</v>
      </c>
      <c r="G21" s="58">
        <v>16.600000000000001</v>
      </c>
      <c r="Q21" s="58">
        <f t="shared" si="1"/>
        <v>14.688202845817116</v>
      </c>
      <c r="R21" s="58">
        <f t="shared" si="2"/>
        <v>14.638966956304182</v>
      </c>
      <c r="S21" s="58">
        <f t="shared" si="3"/>
        <v>29.251454575161755</v>
      </c>
      <c r="T21" s="58">
        <f t="shared" si="4"/>
        <v>47.505567027388011</v>
      </c>
    </row>
    <row r="22" spans="1:20" x14ac:dyDescent="0.2">
      <c r="B22" s="107">
        <v>19</v>
      </c>
      <c r="C22" s="58">
        <v>191.29711572778345</v>
      </c>
      <c r="D22" s="58">
        <v>262.51051462964915</v>
      </c>
      <c r="E22" s="58">
        <v>226.34023511435507</v>
      </c>
      <c r="F22" s="58">
        <v>479.53219172141411</v>
      </c>
      <c r="G22" s="58">
        <v>12.9</v>
      </c>
      <c r="Q22" s="58">
        <f t="shared" si="1"/>
        <v>19.129711572778344</v>
      </c>
      <c r="R22" s="58">
        <f t="shared" si="2"/>
        <v>26.251051462964917</v>
      </c>
      <c r="S22" s="58">
        <f t="shared" si="3"/>
        <v>22.634023511435508</v>
      </c>
      <c r="T22" s="58">
        <f t="shared" si="4"/>
        <v>47.953219172141409</v>
      </c>
    </row>
    <row r="23" spans="1:20" x14ac:dyDescent="0.2">
      <c r="B23" s="107">
        <v>20</v>
      </c>
      <c r="C23" s="58">
        <v>99.69590509894735</v>
      </c>
      <c r="D23" s="58">
        <v>219.39631998152035</v>
      </c>
      <c r="E23" s="58">
        <v>378.09586315720026</v>
      </c>
      <c r="F23" s="58">
        <v>457.15382928767372</v>
      </c>
      <c r="G23" s="58">
        <v>16</v>
      </c>
      <c r="Q23" s="58">
        <f t="shared" si="1"/>
        <v>9.9695905098947346</v>
      </c>
      <c r="R23" s="58">
        <f t="shared" si="2"/>
        <v>21.939631998152034</v>
      </c>
      <c r="S23" s="58">
        <f t="shared" si="3"/>
        <v>37.809586315720026</v>
      </c>
      <c r="T23" s="58">
        <f t="shared" si="4"/>
        <v>45.715382928767369</v>
      </c>
    </row>
    <row r="24" spans="1:20" x14ac:dyDescent="0.2">
      <c r="A24" s="51" t="s">
        <v>93</v>
      </c>
      <c r="B24" s="107">
        <v>21</v>
      </c>
      <c r="C24" s="58">
        <v>456.54948679306284</v>
      </c>
      <c r="D24" s="58">
        <v>280.20612090006335</v>
      </c>
      <c r="E24" s="58">
        <v>527.44635790183338</v>
      </c>
      <c r="F24" s="58">
        <v>633.28754607095459</v>
      </c>
      <c r="G24" s="58">
        <v>12.5</v>
      </c>
      <c r="Q24" s="58">
        <f t="shared" si="1"/>
        <v>45.654948679306287</v>
      </c>
      <c r="R24" s="58">
        <f t="shared" si="2"/>
        <v>28.020612090006335</v>
      </c>
      <c r="S24" s="58">
        <f t="shared" si="3"/>
        <v>52.744635790183338</v>
      </c>
      <c r="T24" s="58">
        <f t="shared" si="4"/>
        <v>63.328754607095462</v>
      </c>
    </row>
    <row r="25" spans="1:20" x14ac:dyDescent="0.2">
      <c r="A25" s="50"/>
      <c r="B25" s="107">
        <v>22</v>
      </c>
      <c r="C25" s="58">
        <v>272.04388351681411</v>
      </c>
      <c r="D25" s="58">
        <v>375.21909487704454</v>
      </c>
      <c r="E25" s="58">
        <v>477.51656370655439</v>
      </c>
      <c r="F25" s="58">
        <v>682.34006270607813</v>
      </c>
      <c r="G25" s="58">
        <v>18.7</v>
      </c>
      <c r="Q25" s="58">
        <f t="shared" si="1"/>
        <v>27.204388351681409</v>
      </c>
      <c r="R25" s="58">
        <f t="shared" si="2"/>
        <v>37.521909487704455</v>
      </c>
      <c r="S25" s="58">
        <f t="shared" si="3"/>
        <v>47.751656370655439</v>
      </c>
      <c r="T25" s="58">
        <f t="shared" si="4"/>
        <v>68.234006270607807</v>
      </c>
    </row>
    <row r="26" spans="1:20" x14ac:dyDescent="0.2">
      <c r="B26" s="107">
        <v>23</v>
      </c>
      <c r="C26" s="58">
        <v>188.85329757818633</v>
      </c>
      <c r="D26" s="58">
        <v>296.25425279645242</v>
      </c>
      <c r="E26" s="58">
        <v>404.41499636540163</v>
      </c>
      <c r="F26" s="58">
        <v>619.01646107707825</v>
      </c>
      <c r="G26" s="58">
        <v>19.600000000000001</v>
      </c>
      <c r="Q26" s="58">
        <f t="shared" si="1"/>
        <v>18.885329757818631</v>
      </c>
      <c r="R26" s="58">
        <f t="shared" si="2"/>
        <v>29.625425279645242</v>
      </c>
      <c r="S26" s="58">
        <f t="shared" si="3"/>
        <v>40.441499636540165</v>
      </c>
      <c r="T26" s="58">
        <f t="shared" si="4"/>
        <v>61.901646107707826</v>
      </c>
    </row>
    <row r="27" spans="1:20" x14ac:dyDescent="0.2">
      <c r="B27" s="107">
        <v>24</v>
      </c>
      <c r="C27" s="58">
        <v>237.54959555455838</v>
      </c>
      <c r="D27" s="58">
        <v>307.88659818424458</v>
      </c>
      <c r="E27" s="58">
        <v>520.79222363309634</v>
      </c>
      <c r="F27" s="58">
        <v>662.45778161286944</v>
      </c>
      <c r="G27" s="58">
        <v>20.3</v>
      </c>
      <c r="Q27" s="58">
        <f t="shared" si="1"/>
        <v>23.754959555455837</v>
      </c>
      <c r="R27" s="58">
        <f t="shared" si="2"/>
        <v>30.788659818424456</v>
      </c>
      <c r="S27" s="58">
        <f t="shared" si="3"/>
        <v>52.079222363309633</v>
      </c>
      <c r="T27" s="58">
        <f t="shared" si="4"/>
        <v>66.24577816128695</v>
      </c>
    </row>
    <row r="28" spans="1:20" x14ac:dyDescent="0.2">
      <c r="A28" s="51" t="s">
        <v>94</v>
      </c>
      <c r="B28" s="107">
        <v>25</v>
      </c>
      <c r="C28" s="58">
        <v>153.75142115407309</v>
      </c>
      <c r="D28" s="58">
        <v>196.77681549198712</v>
      </c>
      <c r="E28" s="58">
        <v>281.67917704756337</v>
      </c>
      <c r="F28" s="58">
        <v>451.6538919850978</v>
      </c>
      <c r="G28" s="58">
        <v>14.2</v>
      </c>
      <c r="Q28" s="58">
        <f t="shared" si="1"/>
        <v>15.375142115407309</v>
      </c>
      <c r="R28" s="58">
        <f t="shared" si="2"/>
        <v>19.677681549198713</v>
      </c>
      <c r="S28" s="58">
        <f t="shared" si="3"/>
        <v>28.167917704756338</v>
      </c>
      <c r="T28" s="58">
        <f t="shared" si="4"/>
        <v>45.165389198509779</v>
      </c>
    </row>
    <row r="29" spans="1:20" x14ac:dyDescent="0.2">
      <c r="A29" s="50"/>
      <c r="B29" s="107">
        <v>26</v>
      </c>
      <c r="C29" s="58">
        <v>183.778790361689</v>
      </c>
      <c r="D29" s="58">
        <v>183.778790361689</v>
      </c>
      <c r="E29" s="58">
        <v>343.87815226205817</v>
      </c>
      <c r="F29" s="58">
        <v>503.02036373257289</v>
      </c>
      <c r="G29" s="58">
        <v>16.2</v>
      </c>
      <c r="Q29" s="58">
        <f t="shared" si="1"/>
        <v>18.377879036168899</v>
      </c>
      <c r="R29" s="58">
        <f t="shared" si="2"/>
        <v>18.377879036168899</v>
      </c>
      <c r="S29" s="58">
        <f t="shared" si="3"/>
        <v>34.387815226205817</v>
      </c>
      <c r="T29" s="58">
        <f t="shared" si="4"/>
        <v>50.302036373257287</v>
      </c>
    </row>
    <row r="30" spans="1:20" x14ac:dyDescent="0.2">
      <c r="B30" s="107">
        <v>27</v>
      </c>
      <c r="C30" s="58">
        <v>226.59595903357979</v>
      </c>
      <c r="D30" s="58">
        <v>227.04746538144369</v>
      </c>
      <c r="E30" s="58">
        <v>350.10760397586512</v>
      </c>
      <c r="F30" s="58">
        <v>473.19234721661121</v>
      </c>
      <c r="G30" s="58">
        <v>12.5</v>
      </c>
      <c r="Q30" s="58">
        <f t="shared" si="1"/>
        <v>22.659595903357978</v>
      </c>
      <c r="R30" s="58">
        <f t="shared" si="2"/>
        <v>22.70474653814437</v>
      </c>
      <c r="S30" s="58">
        <f t="shared" si="3"/>
        <v>35.010760397586509</v>
      </c>
      <c r="T30" s="58">
        <f t="shared" si="4"/>
        <v>47.319234721661118</v>
      </c>
    </row>
    <row r="31" spans="1:20" x14ac:dyDescent="0.2">
      <c r="B31" s="107">
        <v>28</v>
      </c>
      <c r="C31" s="58">
        <v>246.05152870333956</v>
      </c>
      <c r="D31" s="58">
        <v>245.61842026296893</v>
      </c>
      <c r="E31" s="58">
        <v>523.33532597005467</v>
      </c>
      <c r="F31" s="58">
        <v>745.50885053572381</v>
      </c>
      <c r="G31" s="58">
        <v>25.4</v>
      </c>
      <c r="Q31" s="58">
        <f t="shared" si="1"/>
        <v>24.605152870333956</v>
      </c>
      <c r="R31" s="58">
        <f t="shared" si="2"/>
        <v>24.561842026296894</v>
      </c>
      <c r="S31" s="58">
        <f t="shared" si="3"/>
        <v>52.333532597005465</v>
      </c>
      <c r="T31" s="58">
        <f t="shared" si="4"/>
        <v>74.550885053572387</v>
      </c>
    </row>
    <row r="32" spans="1:20" x14ac:dyDescent="0.2">
      <c r="A32" s="51" t="s">
        <v>95</v>
      </c>
      <c r="B32" s="107">
        <v>29</v>
      </c>
      <c r="C32" s="58">
        <v>132.59402434930652</v>
      </c>
      <c r="D32" s="58">
        <v>216.48187755139216</v>
      </c>
      <c r="E32" s="58">
        <v>299.2398370959404</v>
      </c>
      <c r="F32" s="58">
        <v>506.79899233753298</v>
      </c>
      <c r="G32" s="58">
        <v>17.2</v>
      </c>
      <c r="Q32" s="58">
        <f t="shared" si="1"/>
        <v>13.259402434930653</v>
      </c>
      <c r="R32" s="58">
        <f t="shared" si="2"/>
        <v>21.648187755139215</v>
      </c>
      <c r="S32" s="58">
        <f t="shared" si="3"/>
        <v>29.92398370959404</v>
      </c>
      <c r="T32" s="58">
        <f t="shared" si="4"/>
        <v>50.679899233753297</v>
      </c>
    </row>
    <row r="33" spans="2:20" x14ac:dyDescent="0.2">
      <c r="B33" s="107">
        <v>30</v>
      </c>
      <c r="C33" s="58">
        <v>102.77408334647765</v>
      </c>
      <c r="D33" s="58">
        <v>103.08793760958885</v>
      </c>
      <c r="E33" s="58">
        <v>312.07302960667914</v>
      </c>
      <c r="F33" s="58">
        <v>521.37197586688103</v>
      </c>
      <c r="G33" s="58">
        <v>21.2</v>
      </c>
      <c r="Q33" s="58">
        <f t="shared" si="1"/>
        <v>10.277408334647765</v>
      </c>
      <c r="R33" s="58">
        <f t="shared" si="2"/>
        <v>10.308793760958885</v>
      </c>
      <c r="S33" s="58">
        <f t="shared" si="3"/>
        <v>31.207302960667914</v>
      </c>
      <c r="T33" s="58">
        <f t="shared" si="4"/>
        <v>52.137197586688103</v>
      </c>
    </row>
    <row r="34" spans="2:20" x14ac:dyDescent="0.2">
      <c r="B34" s="107">
        <v>31</v>
      </c>
      <c r="C34" s="58">
        <v>278.44965180823709</v>
      </c>
      <c r="D34" s="58">
        <v>278.70878608599156</v>
      </c>
      <c r="E34" s="58">
        <v>357.15581496271489</v>
      </c>
      <c r="F34" s="58">
        <v>749.74423005873791</v>
      </c>
      <c r="G34" s="58">
        <v>23.4</v>
      </c>
      <c r="Q34" s="58">
        <f t="shared" si="1"/>
        <v>27.84496518082371</v>
      </c>
      <c r="R34" s="58">
        <f t="shared" si="2"/>
        <v>27.870878608599156</v>
      </c>
      <c r="S34" s="58">
        <f t="shared" si="3"/>
        <v>35.71558149627149</v>
      </c>
      <c r="T34" s="58">
        <f t="shared" si="4"/>
        <v>74.974423005873788</v>
      </c>
    </row>
    <row r="35" spans="2:20" x14ac:dyDescent="0.2">
      <c r="B35" s="107">
        <v>32</v>
      </c>
      <c r="C35" s="58">
        <v>128.16170198391734</v>
      </c>
      <c r="D35" s="58">
        <v>167.84772455040505</v>
      </c>
      <c r="E35" s="58">
        <v>327.38936350137374</v>
      </c>
      <c r="F35" s="58">
        <v>447.18117599105364</v>
      </c>
      <c r="G35" s="58">
        <v>15.5</v>
      </c>
      <c r="Q35" s="58">
        <f t="shared" si="1"/>
        <v>12.816170198391735</v>
      </c>
      <c r="R35" s="58">
        <f t="shared" si="2"/>
        <v>16.784772455040503</v>
      </c>
      <c r="S35" s="58">
        <f t="shared" si="3"/>
        <v>32.738936350137372</v>
      </c>
      <c r="T35" s="58">
        <f t="shared" si="4"/>
        <v>44.718117599105362</v>
      </c>
    </row>
    <row r="36" spans="2:20" x14ac:dyDescent="0.2">
      <c r="Q36" s="58">
        <f t="shared" si="1"/>
        <v>0</v>
      </c>
      <c r="R36" s="58">
        <f t="shared" si="2"/>
        <v>0</v>
      </c>
      <c r="S36" s="58">
        <f t="shared" si="3"/>
        <v>0</v>
      </c>
      <c r="T36" s="58">
        <f t="shared" si="4"/>
        <v>0</v>
      </c>
    </row>
    <row r="37" spans="2:20" x14ac:dyDescent="0.2">
      <c r="Q37" s="58">
        <f t="shared" si="1"/>
        <v>0</v>
      </c>
      <c r="R37" s="58">
        <f t="shared" si="2"/>
        <v>0</v>
      </c>
      <c r="S37" s="58">
        <f t="shared" si="3"/>
        <v>0</v>
      </c>
      <c r="T37" s="58">
        <f t="shared" si="4"/>
        <v>0</v>
      </c>
    </row>
    <row r="38" spans="2:20" x14ac:dyDescent="0.2">
      <c r="Q38" s="58">
        <f t="shared" si="1"/>
        <v>0</v>
      </c>
      <c r="R38" s="58">
        <f t="shared" si="2"/>
        <v>0</v>
      </c>
      <c r="S38" s="58">
        <f t="shared" si="3"/>
        <v>0</v>
      </c>
      <c r="T38" s="58">
        <f t="shared" si="4"/>
        <v>0</v>
      </c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6"/>
  <sheetViews>
    <sheetView workbookViewId="0">
      <selection activeCell="G58" sqref="G58"/>
    </sheetView>
  </sheetViews>
  <sheetFormatPr defaultRowHeight="14.25" x14ac:dyDescent="0.2"/>
  <cols>
    <col min="3" max="3" width="9" style="58"/>
  </cols>
  <sheetData>
    <row r="2" spans="2:8" x14ac:dyDescent="0.2">
      <c r="B2" s="51" t="s">
        <v>88</v>
      </c>
    </row>
    <row r="3" spans="2:8" x14ac:dyDescent="0.2">
      <c r="B3" s="51" t="s">
        <v>109</v>
      </c>
      <c r="C3" s="58" t="s">
        <v>126</v>
      </c>
    </row>
    <row r="4" spans="2:8" x14ac:dyDescent="0.2">
      <c r="B4" s="51">
        <v>3</v>
      </c>
      <c r="C4" s="58">
        <v>20.372292412796373</v>
      </c>
      <c r="D4" t="s">
        <v>127</v>
      </c>
      <c r="E4">
        <v>13.8</v>
      </c>
    </row>
    <row r="5" spans="2:8" x14ac:dyDescent="0.2">
      <c r="B5" s="51">
        <v>6</v>
      </c>
      <c r="C5" s="58">
        <v>23.228703404071918</v>
      </c>
      <c r="D5" t="s">
        <v>129</v>
      </c>
      <c r="E5">
        <v>640</v>
      </c>
    </row>
    <row r="6" spans="2:8" x14ac:dyDescent="0.2">
      <c r="B6" s="51">
        <v>12</v>
      </c>
      <c r="C6" s="58">
        <v>34.311161618577572</v>
      </c>
      <c r="D6" t="s">
        <v>128</v>
      </c>
      <c r="E6">
        <v>2.77</v>
      </c>
    </row>
    <row r="7" spans="2:8" x14ac:dyDescent="0.2">
      <c r="B7" s="51">
        <v>24</v>
      </c>
      <c r="C7" s="58">
        <v>55.431353901818895</v>
      </c>
      <c r="G7" s="51"/>
      <c r="H7" s="58"/>
    </row>
    <row r="8" spans="2:8" x14ac:dyDescent="0.2">
      <c r="B8" s="85"/>
      <c r="G8" s="51"/>
      <c r="H8" s="58"/>
    </row>
    <row r="9" spans="2:8" x14ac:dyDescent="0.2">
      <c r="B9" s="85"/>
      <c r="G9" s="51"/>
      <c r="H9" s="58"/>
    </row>
    <row r="10" spans="2:8" x14ac:dyDescent="0.2">
      <c r="B10" s="85" t="s">
        <v>109</v>
      </c>
      <c r="C10" s="58" t="s">
        <v>126</v>
      </c>
      <c r="G10" s="51"/>
      <c r="H10" s="58"/>
    </row>
    <row r="11" spans="2:8" x14ac:dyDescent="0.2">
      <c r="B11" s="85">
        <v>3</v>
      </c>
      <c r="C11" s="58">
        <v>15.92889911670664</v>
      </c>
      <c r="D11" s="102" t="s">
        <v>127</v>
      </c>
      <c r="G11" s="51"/>
      <c r="H11" s="58"/>
    </row>
    <row r="12" spans="2:8" x14ac:dyDescent="0.2">
      <c r="B12" s="85">
        <v>6</v>
      </c>
      <c r="C12" s="58">
        <v>20.42473040726394</v>
      </c>
      <c r="D12" s="102" t="s">
        <v>129</v>
      </c>
      <c r="G12" s="51"/>
      <c r="H12" s="58"/>
    </row>
    <row r="13" spans="2:8" x14ac:dyDescent="0.2">
      <c r="B13" s="85">
        <v>12</v>
      </c>
      <c r="C13" s="58">
        <v>30.349114044955428</v>
      </c>
      <c r="D13" s="102" t="s">
        <v>128</v>
      </c>
      <c r="E13">
        <v>1.81</v>
      </c>
    </row>
    <row r="14" spans="2:8" x14ac:dyDescent="0.2">
      <c r="B14" s="85">
        <v>24</v>
      </c>
      <c r="C14" s="58">
        <v>57.049962175853466</v>
      </c>
    </row>
    <row r="15" spans="2:8" x14ac:dyDescent="0.2">
      <c r="B15" s="85"/>
    </row>
    <row r="16" spans="2:8" x14ac:dyDescent="0.2">
      <c r="B16" s="51" t="s">
        <v>90</v>
      </c>
    </row>
    <row r="17" spans="2:5" x14ac:dyDescent="0.2">
      <c r="B17" s="85" t="s">
        <v>109</v>
      </c>
      <c r="C17" s="58" t="s">
        <v>126</v>
      </c>
    </row>
    <row r="18" spans="2:5" x14ac:dyDescent="0.2">
      <c r="B18" s="85">
        <v>3</v>
      </c>
      <c r="C18" s="58">
        <v>17.144566651293296</v>
      </c>
      <c r="D18" s="102" t="s">
        <v>127</v>
      </c>
    </row>
    <row r="19" spans="2:5" x14ac:dyDescent="0.2">
      <c r="B19" s="85">
        <v>6</v>
      </c>
      <c r="C19" s="58">
        <v>26.28087134698535</v>
      </c>
      <c r="D19" s="102" t="s">
        <v>129</v>
      </c>
    </row>
    <row r="20" spans="2:5" x14ac:dyDescent="0.2">
      <c r="B20" s="85">
        <v>12</v>
      </c>
      <c r="C20" s="58">
        <v>32.657862194029747</v>
      </c>
      <c r="D20" s="102" t="s">
        <v>128</v>
      </c>
      <c r="E20">
        <v>1.98</v>
      </c>
    </row>
    <row r="21" spans="2:5" x14ac:dyDescent="0.2">
      <c r="B21" s="85">
        <v>24</v>
      </c>
      <c r="C21" s="58">
        <v>61.698965521349692</v>
      </c>
    </row>
    <row r="22" spans="2:5" x14ac:dyDescent="0.2">
      <c r="B22" s="85"/>
    </row>
    <row r="23" spans="2:5" x14ac:dyDescent="0.2">
      <c r="B23" s="85" t="s">
        <v>91</v>
      </c>
    </row>
    <row r="24" spans="2:5" x14ac:dyDescent="0.2">
      <c r="B24" s="85" t="s">
        <v>109</v>
      </c>
      <c r="C24" s="58" t="s">
        <v>126</v>
      </c>
    </row>
    <row r="25" spans="2:5" x14ac:dyDescent="0.2">
      <c r="B25" s="85">
        <v>3</v>
      </c>
      <c r="C25" s="58">
        <v>11.59742621283335</v>
      </c>
      <c r="D25" s="102" t="s">
        <v>127</v>
      </c>
    </row>
    <row r="26" spans="2:5" x14ac:dyDescent="0.2">
      <c r="B26" s="85">
        <v>6</v>
      </c>
      <c r="C26" s="58">
        <v>26.300218111741607</v>
      </c>
      <c r="D26" s="102" t="s">
        <v>129</v>
      </c>
    </row>
    <row r="27" spans="2:5" x14ac:dyDescent="0.2">
      <c r="B27" s="85">
        <v>12</v>
      </c>
      <c r="C27" s="58">
        <v>40.800773006048907</v>
      </c>
      <c r="D27" s="102" t="s">
        <v>128</v>
      </c>
      <c r="E27">
        <v>8.52</v>
      </c>
    </row>
    <row r="28" spans="2:5" x14ac:dyDescent="0.2">
      <c r="B28" s="85">
        <v>24</v>
      </c>
      <c r="C28" s="58">
        <v>58.629237517230095</v>
      </c>
    </row>
    <row r="29" spans="2:5" x14ac:dyDescent="0.2">
      <c r="B29" s="85"/>
    </row>
    <row r="30" spans="2:5" x14ac:dyDescent="0.2">
      <c r="B30" s="85" t="s">
        <v>92</v>
      </c>
    </row>
    <row r="31" spans="2:5" x14ac:dyDescent="0.2">
      <c r="B31" s="85" t="s">
        <v>109</v>
      </c>
      <c r="C31" s="58" t="s">
        <v>126</v>
      </c>
    </row>
    <row r="32" spans="2:5" x14ac:dyDescent="0.2">
      <c r="B32" s="85">
        <v>3</v>
      </c>
      <c r="C32" s="58">
        <v>12.27357423423874</v>
      </c>
      <c r="D32" s="102" t="s">
        <v>127</v>
      </c>
    </row>
    <row r="33" spans="2:5" x14ac:dyDescent="0.2">
      <c r="B33" s="85">
        <v>6</v>
      </c>
      <c r="C33" s="58">
        <v>17.050347779685289</v>
      </c>
      <c r="D33" s="102" t="s">
        <v>129</v>
      </c>
    </row>
    <row r="34" spans="2:5" x14ac:dyDescent="0.2">
      <c r="B34" s="85">
        <v>12</v>
      </c>
      <c r="C34" s="58">
        <v>28.986204008334898</v>
      </c>
      <c r="D34" s="102" t="s">
        <v>128</v>
      </c>
      <c r="E34">
        <v>2.84</v>
      </c>
    </row>
    <row r="35" spans="2:5" x14ac:dyDescent="0.2">
      <c r="B35" s="85">
        <v>24</v>
      </c>
      <c r="C35" s="58">
        <v>44.951991831755606</v>
      </c>
    </row>
    <row r="36" spans="2:5" x14ac:dyDescent="0.2">
      <c r="B36" s="85"/>
    </row>
    <row r="37" spans="2:5" x14ac:dyDescent="0.2">
      <c r="B37" s="85" t="s">
        <v>93</v>
      </c>
    </row>
    <row r="38" spans="2:5" x14ac:dyDescent="0.2">
      <c r="B38" s="85" t="s">
        <v>109</v>
      </c>
      <c r="C38" s="58" t="s">
        <v>126</v>
      </c>
    </row>
    <row r="39" spans="2:5" x14ac:dyDescent="0.2">
      <c r="B39" s="85">
        <v>3</v>
      </c>
      <c r="C39" s="58">
        <v>28.874906586065542</v>
      </c>
      <c r="D39" s="102" t="s">
        <v>127</v>
      </c>
    </row>
    <row r="40" spans="2:5" x14ac:dyDescent="0.2">
      <c r="B40" s="85">
        <v>6</v>
      </c>
      <c r="C40" s="58">
        <v>31.489151668945123</v>
      </c>
      <c r="D40" s="102" t="s">
        <v>129</v>
      </c>
    </row>
    <row r="41" spans="2:5" x14ac:dyDescent="0.2">
      <c r="B41" s="85">
        <v>12</v>
      </c>
      <c r="C41" s="58">
        <v>48.254253540172144</v>
      </c>
      <c r="D41" s="102" t="s">
        <v>128</v>
      </c>
      <c r="E41">
        <v>3.15</v>
      </c>
    </row>
    <row r="42" spans="2:5" x14ac:dyDescent="0.2">
      <c r="B42" s="85">
        <v>24</v>
      </c>
      <c r="C42" s="58">
        <v>64.927546286674513</v>
      </c>
    </row>
    <row r="43" spans="2:5" x14ac:dyDescent="0.2">
      <c r="B43" s="85"/>
    </row>
    <row r="44" spans="2:5" x14ac:dyDescent="0.2">
      <c r="B44" s="85" t="s">
        <v>94</v>
      </c>
    </row>
    <row r="45" spans="2:5" x14ac:dyDescent="0.2">
      <c r="B45" s="85" t="s">
        <v>109</v>
      </c>
      <c r="C45" s="58" t="s">
        <v>126</v>
      </c>
    </row>
    <row r="46" spans="2:5" x14ac:dyDescent="0.2">
      <c r="B46" s="85">
        <v>3</v>
      </c>
      <c r="C46" s="58">
        <v>20.254442481317035</v>
      </c>
      <c r="D46" s="102" t="s">
        <v>127</v>
      </c>
    </row>
    <row r="47" spans="2:5" x14ac:dyDescent="0.2">
      <c r="B47" s="85">
        <v>6</v>
      </c>
      <c r="C47" s="58">
        <v>21.33053728745222</v>
      </c>
      <c r="D47" s="102" t="s">
        <v>129</v>
      </c>
    </row>
    <row r="48" spans="2:5" x14ac:dyDescent="0.2">
      <c r="B48" s="85">
        <v>12</v>
      </c>
      <c r="C48" s="58">
        <v>37.475006481388533</v>
      </c>
      <c r="D48" s="102" t="s">
        <v>128</v>
      </c>
      <c r="E48">
        <v>1.89</v>
      </c>
    </row>
    <row r="49" spans="2:5" x14ac:dyDescent="0.2">
      <c r="B49" s="85">
        <v>24</v>
      </c>
      <c r="C49" s="58">
        <v>54.334386336750143</v>
      </c>
    </row>
    <row r="50" spans="2:5" x14ac:dyDescent="0.2">
      <c r="B50" s="85"/>
    </row>
    <row r="51" spans="2:5" x14ac:dyDescent="0.2">
      <c r="B51" s="85" t="s">
        <v>95</v>
      </c>
    </row>
    <row r="52" spans="2:5" x14ac:dyDescent="0.2">
      <c r="B52" s="85" t="s">
        <v>109</v>
      </c>
      <c r="C52" s="58" t="s">
        <v>126</v>
      </c>
    </row>
    <row r="53" spans="2:5" x14ac:dyDescent="0.2">
      <c r="B53" s="85">
        <v>3</v>
      </c>
      <c r="C53" s="58">
        <v>16.049486537198465</v>
      </c>
      <c r="D53" s="102" t="s">
        <v>127</v>
      </c>
    </row>
    <row r="54" spans="2:5" x14ac:dyDescent="0.2">
      <c r="B54" s="85">
        <v>6</v>
      </c>
      <c r="C54" s="58">
        <v>19.153158144934441</v>
      </c>
      <c r="D54" s="102" t="s">
        <v>129</v>
      </c>
    </row>
    <row r="55" spans="2:5" x14ac:dyDescent="0.2">
      <c r="B55" s="85">
        <v>12</v>
      </c>
      <c r="C55" s="58">
        <v>32.396451129167701</v>
      </c>
      <c r="D55" s="102" t="s">
        <v>128</v>
      </c>
      <c r="E55">
        <v>1.45</v>
      </c>
    </row>
    <row r="56" spans="2:5" x14ac:dyDescent="0.2">
      <c r="B56" s="85">
        <v>24</v>
      </c>
      <c r="C56" s="58">
        <v>55.627409356355145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Proximate Analysis</vt:lpstr>
      <vt:lpstr>Chemical composition</vt:lpstr>
      <vt:lpstr>N fractions</vt:lpstr>
      <vt:lpstr>N&amp;CP fractions</vt:lpstr>
      <vt:lpstr>CP degrdability</vt:lpstr>
      <vt:lpstr>N digestibility</vt:lpstr>
      <vt:lpstr>Rate of CP dis.</vt:lpstr>
      <vt:lpstr> Rate of CP dis. 2</vt:lpstr>
      <vt:lpstr>protein degrdation rate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J</dc:creator>
  <cp:lastModifiedBy>Marsha Winter</cp:lastModifiedBy>
  <dcterms:created xsi:type="dcterms:W3CDTF">2020-10-26T16:13:13Z</dcterms:created>
  <dcterms:modified xsi:type="dcterms:W3CDTF">2023-02-23T17:33:08Z</dcterms:modified>
</cp:coreProperties>
</file>